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510" activeTab="5"/>
  </bookViews>
  <sheets>
    <sheet name="Навчальний заклад" sheetId="2" r:id="rId1"/>
    <sheet name="Наповнюваність" sheetId="3" r:id="rId2"/>
    <sheet name="Будівельно-технічні" sheetId="4" r:id="rId3"/>
    <sheet name="Фінансування" sheetId="5" r:id="rId4"/>
    <sheet name="Ремонтні роботи" sheetId="6" r:id="rId5"/>
    <sheet name="Інші доходи та видатки" sheetId="7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5" l="1"/>
  <c r="G41" i="5"/>
  <c r="D41" i="5" s="1"/>
  <c r="H40" i="5"/>
  <c r="G40" i="5"/>
  <c r="D40" i="5" s="1"/>
  <c r="H39" i="5"/>
  <c r="D39" i="5"/>
  <c r="H38" i="5"/>
  <c r="G38" i="5"/>
  <c r="F38" i="5"/>
  <c r="E38" i="5"/>
  <c r="H37" i="5"/>
  <c r="G37" i="5"/>
  <c r="D37" i="5" s="1"/>
  <c r="H36" i="5"/>
  <c r="G36" i="5"/>
  <c r="D36" i="5"/>
  <c r="H35" i="5"/>
  <c r="G35" i="5"/>
  <c r="D35" i="5" s="1"/>
  <c r="H34" i="5"/>
  <c r="G34" i="5"/>
  <c r="D34" i="5" s="1"/>
  <c r="H33" i="5"/>
  <c r="G33" i="5"/>
  <c r="D33" i="5" s="1"/>
  <c r="H32" i="5"/>
  <c r="G32" i="5"/>
  <c r="D32" i="5"/>
  <c r="H31" i="5"/>
  <c r="G31" i="5"/>
  <c r="D31" i="5" s="1"/>
  <c r="H30" i="5"/>
  <c r="G30" i="5"/>
  <c r="D30" i="5" s="1"/>
  <c r="H29" i="5"/>
  <c r="G29" i="5"/>
  <c r="D29" i="5" s="1"/>
  <c r="H28" i="5"/>
  <c r="G28" i="5"/>
  <c r="D28" i="5"/>
  <c r="H27" i="5"/>
  <c r="G27" i="5"/>
  <c r="D27" i="5" s="1"/>
  <c r="H26" i="5"/>
  <c r="G26" i="5"/>
  <c r="D26" i="5" s="1"/>
  <c r="H25" i="5"/>
  <c r="G25" i="5"/>
  <c r="D25" i="5" s="1"/>
  <c r="H24" i="5"/>
  <c r="G24" i="5"/>
  <c r="D24" i="5"/>
  <c r="H23" i="5"/>
  <c r="G23" i="5"/>
  <c r="D23" i="5" s="1"/>
  <c r="H22" i="5"/>
  <c r="G22" i="5"/>
  <c r="D22" i="5" s="1"/>
  <c r="H21" i="5"/>
  <c r="G21" i="5"/>
  <c r="D21" i="5" s="1"/>
  <c r="H20" i="5"/>
  <c r="G20" i="5"/>
  <c r="D20" i="5"/>
  <c r="H19" i="5"/>
  <c r="G19" i="5"/>
  <c r="D19" i="5" s="1"/>
  <c r="H18" i="5"/>
  <c r="G18" i="5"/>
  <c r="D18" i="5" s="1"/>
  <c r="H17" i="5"/>
  <c r="G17" i="5"/>
  <c r="D17" i="5" s="1"/>
  <c r="H16" i="5"/>
  <c r="G16" i="5"/>
  <c r="D16" i="5"/>
  <c r="H15" i="5"/>
  <c r="G15" i="5"/>
  <c r="D15" i="5" s="1"/>
  <c r="H14" i="5"/>
  <c r="G14" i="5"/>
  <c r="D14" i="5" s="1"/>
  <c r="H13" i="5"/>
  <c r="G13" i="5"/>
  <c r="D13" i="5" s="1"/>
  <c r="H12" i="5"/>
  <c r="G12" i="5"/>
  <c r="D12" i="5"/>
  <c r="H11" i="5"/>
  <c r="G11" i="5"/>
  <c r="D11" i="5" s="1"/>
  <c r="H10" i="5"/>
  <c r="G10" i="5"/>
  <c r="D10" i="5" s="1"/>
  <c r="H9" i="5"/>
  <c r="G9" i="5"/>
  <c r="D9" i="5" s="1"/>
  <c r="H8" i="5"/>
  <c r="G8" i="5"/>
  <c r="D8" i="5"/>
  <c r="H7" i="5"/>
  <c r="G7" i="5"/>
  <c r="D7" i="5" s="1"/>
  <c r="J6" i="5"/>
  <c r="H6" i="5"/>
  <c r="G6" i="5"/>
  <c r="D6" i="5" s="1"/>
  <c r="H5" i="5"/>
  <c r="G5" i="5"/>
  <c r="D5" i="5" s="1"/>
  <c r="H4" i="5"/>
  <c r="G4" i="5"/>
  <c r="D4" i="5"/>
  <c r="J3" i="5"/>
  <c r="H3" i="5" s="1"/>
  <c r="G3" i="5"/>
  <c r="D3" i="5" s="1"/>
  <c r="D38" i="5" l="1"/>
</calcChain>
</file>

<file path=xl/sharedStrings.xml><?xml version="1.0" encoding="utf-8"?>
<sst xmlns="http://schemas.openxmlformats.org/spreadsheetml/2006/main" count="758" uniqueCount="413">
  <si>
    <t>Код закладу</t>
  </si>
  <si>
    <t>Назва закладу</t>
  </si>
  <si>
    <t>Номер закладу</t>
  </si>
  <si>
    <t>Адреса</t>
  </si>
  <si>
    <t>Ступінь</t>
  </si>
  <si>
    <t>Директор</t>
  </si>
  <si>
    <t>Телефони</t>
  </si>
  <si>
    <t>Електронна пошта</t>
  </si>
  <si>
    <t>Сайт</t>
  </si>
  <si>
    <t>Потужність</t>
  </si>
  <si>
    <t>Рік побудови закладу</t>
  </si>
  <si>
    <t>Рік останнього капітального ремонту</t>
  </si>
  <si>
    <t>Район</t>
  </si>
  <si>
    <t>Тип закладу</t>
  </si>
  <si>
    <t>Форма власності</t>
  </si>
  <si>
    <t>Мова навчання</t>
  </si>
  <si>
    <t>Кількість класів</t>
  </si>
  <si>
    <t>Кількість учнів</t>
  </si>
  <si>
    <t>Групи продовженого дня</t>
  </si>
  <si>
    <t>Кількість дітей</t>
  </si>
  <si>
    <t>Кількість вихователів</t>
  </si>
  <si>
    <t>Кількість працівників</t>
  </si>
  <si>
    <t>Кількість учителів</t>
  </si>
  <si>
    <t>1-4 класи</t>
  </si>
  <si>
    <t>5-9 класи</t>
  </si>
  <si>
    <t>10-12 класи</t>
  </si>
  <si>
    <t xml:space="preserve">Кількість груп </t>
  </si>
  <si>
    <t>Персонал</t>
  </si>
  <si>
    <t>Загальна площа всіх приміщень (кв. м)</t>
  </si>
  <si>
    <t>Площа, що здана в оренду (кв. м)</t>
  </si>
  <si>
    <t>Площа орендованих приміщень (кв. м)</t>
  </si>
  <si>
    <t>Кількість класних кімнат</t>
  </si>
  <si>
    <t>Площа класних кімнат (кв. м)</t>
  </si>
  <si>
    <t>Кабінети математики</t>
  </si>
  <si>
    <t>Кабінети фізики</t>
  </si>
  <si>
    <t>Кабінети хімії</t>
  </si>
  <si>
    <t>Кабінети географії</t>
  </si>
  <si>
    <t>Кабінети біології</t>
  </si>
  <si>
    <t>Кабінети іноземної мови</t>
  </si>
  <si>
    <t xml:space="preserve">Кабінети з лінгафонним обладнанням </t>
  </si>
  <si>
    <t>Кабінети інформатики</t>
  </si>
  <si>
    <t>Кількість комп'ютерних класів</t>
  </si>
  <si>
    <t>Кількість робочих місць з комп'ютером</t>
  </si>
  <si>
    <t>Усього комп'ютерів у закладі</t>
  </si>
  <si>
    <t>Підключення до Інтернет</t>
  </si>
  <si>
    <t>Кількість ноутбуків</t>
  </si>
  <si>
    <t>Кількість планшетів</t>
  </si>
  <si>
    <t>Кількість інтерактивних комплексів</t>
  </si>
  <si>
    <t>Кількість програмних засобів навчання</t>
  </si>
  <si>
    <t>Майстерні</t>
  </si>
  <si>
    <t>Фізкультурна зала</t>
  </si>
  <si>
    <t>Басейн</t>
  </si>
  <si>
    <t>Їдальня або буфет з гарячим харчуванням</t>
  </si>
  <si>
    <t xml:space="preserve">Число посадкових місць у їдальні або буфеті   </t>
  </si>
  <si>
    <t>Кількість поверхів</t>
  </si>
  <si>
    <t>До якого поверху є безперешкодний доступ дітей-інвалідів</t>
  </si>
  <si>
    <t>Обсяг затверджених видатків в бюджеті міста Києва</t>
  </si>
  <si>
    <t>Загальний фонд</t>
  </si>
  <si>
    <t>Поточні видатки</t>
  </si>
  <si>
    <t>Спеціальний фонд (бюджет розвитку)</t>
  </si>
  <si>
    <t>Спеціальний фонд (власні надходження)</t>
  </si>
  <si>
    <t>Поточне утримання одного учня</t>
  </si>
  <si>
    <t>Тип робіт</t>
  </si>
  <si>
    <t>Рік</t>
  </si>
  <si>
    <t>Кошторисна вартість (тис.грн.)</t>
  </si>
  <si>
    <t>Середня загальноосвітня школа № 35</t>
  </si>
  <si>
    <t>Середня загальноосвітня школа № 50</t>
  </si>
  <si>
    <t>Середня загальноосвітня школа № 55</t>
  </si>
  <si>
    <t>Середня загальноосвітня школа № 72</t>
  </si>
  <si>
    <t>Середня загальноосвітня школа № 83</t>
  </si>
  <si>
    <t>Середня загальноосвітня школа № 140</t>
  </si>
  <si>
    <t>Середня загальноосвітня школа № 162</t>
  </si>
  <si>
    <t>Спеціалізована школа № 196</t>
  </si>
  <si>
    <t>Середня загальноосвітня школа № 205</t>
  </si>
  <si>
    <t>Середня загальноосвітня школа № 206</t>
  </si>
  <si>
    <t>Середня загальноосвітня школа № 215</t>
  </si>
  <si>
    <t>Середня загальноосвітня школа № 222</t>
  </si>
  <si>
    <t>Середня загальноосвітня школа № 223</t>
  </si>
  <si>
    <t>Середня загальноосвітня школа № 230</t>
  </si>
  <si>
    <t>Середня загальноосвітня школа № 253</t>
  </si>
  <si>
    <t>Спеціалізована школа № 254</t>
  </si>
  <si>
    <t>Середня загальноосвітня школа № 281</t>
  </si>
  <si>
    <t>Середня загальноосвітня школа № 288</t>
  </si>
  <si>
    <t>Середня загальноосвітня школа № 297</t>
  </si>
  <si>
    <t>Спеціалізована школа № 304</t>
  </si>
  <si>
    <t>Спеціалізована школа № 317</t>
  </si>
  <si>
    <t>Заробітна плата з нарахуваннями</t>
  </si>
  <si>
    <t>Харчування</t>
  </si>
  <si>
    <t>Придбання обладнання</t>
  </si>
  <si>
    <t>Капітальний ремонт</t>
  </si>
  <si>
    <t>№ 13 </t>
  </si>
  <si>
    <t xml:space="preserve"> № 35</t>
  </si>
  <si>
    <t xml:space="preserve">№ 40 </t>
  </si>
  <si>
    <t>№ 96</t>
  </si>
  <si>
    <t xml:space="preserve">№ 76 </t>
  </si>
  <si>
    <t>№ 50</t>
  </si>
  <si>
    <t>№ 55</t>
  </si>
  <si>
    <t>№ 72</t>
  </si>
  <si>
    <t>№ 131</t>
  </si>
  <si>
    <t>№ 196</t>
  </si>
  <si>
    <t>№ 197</t>
  </si>
  <si>
    <t>№ 198</t>
  </si>
  <si>
    <t>№ 154</t>
  </si>
  <si>
    <t>№ 162</t>
  </si>
  <si>
    <t>№ 185</t>
  </si>
  <si>
    <t>№ 83</t>
  </si>
  <si>
    <t xml:space="preserve">№ 200 </t>
  </si>
  <si>
    <t>№ 203</t>
  </si>
  <si>
    <t>№ 205</t>
  </si>
  <si>
    <t>№ 215</t>
  </si>
  <si>
    <t>№ 222</t>
  </si>
  <si>
    <t>№ 223</t>
  </si>
  <si>
    <t>№ 206</t>
  </si>
  <si>
    <t>№ 230</t>
  </si>
  <si>
    <t xml:space="preserve">№ 235 </t>
  </si>
  <si>
    <t>№ 288</t>
  </si>
  <si>
    <t xml:space="preserve"> №287</t>
  </si>
  <si>
    <t>№ 281</t>
  </si>
  <si>
    <t>№ 254</t>
  </si>
  <si>
    <t>№ 253</t>
  </si>
  <si>
    <t>№ 297</t>
  </si>
  <si>
    <t>№ 304</t>
  </si>
  <si>
    <t>№ 317</t>
  </si>
  <si>
    <t>Середня загальноосвітня школа № 13 ім. Хитриченка</t>
  </si>
  <si>
    <t>Спеціалізована школа № 40</t>
  </si>
  <si>
    <t>Спеціалізована школа № 76 ім. О. Гончара</t>
  </si>
  <si>
    <t>Спеціалізована школа № 96 з поглибленим вивченням російської мови</t>
  </si>
  <si>
    <t>Спеціалізована школа № 131</t>
  </si>
  <si>
    <t xml:space="preserve"> Київська гімназія  № 154</t>
  </si>
  <si>
    <t>Ліцей "ЕКО"
 № 198</t>
  </si>
  <si>
    <t>Спеціалізована школа № 200</t>
  </si>
  <si>
    <t>Спеціалізована авіаційно-технологічна школа № 203</t>
  </si>
  <si>
    <t>Середня загальноосвітня школа № 235 ім. В’ячеслава Чорновола</t>
  </si>
  <si>
    <t>Київська гімназія № 287</t>
  </si>
  <si>
    <t>Гімназія "Академія"</t>
  </si>
  <si>
    <t>Київська гімназія східних мов №1</t>
  </si>
  <si>
    <t>Вечірня (змінна) школа № 7</t>
  </si>
  <si>
    <t>Спеціальна школа-інтернат
 № 15</t>
  </si>
  <si>
    <t>Спеціальна школа-інтернат
 № 16</t>
  </si>
  <si>
    <t>Спеціалізована школа № 185      ім. Володимира Вернадського</t>
  </si>
  <si>
    <t>Спеціалізована школа № 197     ім. Дмитра Луценка</t>
  </si>
  <si>
    <t>СПІ-15</t>
  </si>
  <si>
    <t>СПІ-16</t>
  </si>
  <si>
    <t>КГСМ №1</t>
  </si>
  <si>
    <t>№140</t>
  </si>
  <si>
    <t>Святошинський</t>
  </si>
  <si>
    <t>комунальна</t>
  </si>
  <si>
    <t>українська</t>
  </si>
  <si>
    <t xml:space="preserve">Середня загальноосвітня школа </t>
  </si>
  <si>
    <t xml:space="preserve">Спеціалізована школа </t>
  </si>
  <si>
    <t>Середня загальноосвітня школа</t>
  </si>
  <si>
    <t xml:space="preserve">Спеціалізована школа  </t>
  </si>
  <si>
    <t xml:space="preserve"> Київська гімназія  </t>
  </si>
  <si>
    <t>Ліцей</t>
  </si>
  <si>
    <t xml:space="preserve">Спеціалізована авіаційно-технологічна школа </t>
  </si>
  <si>
    <t xml:space="preserve">Київська гімназія </t>
  </si>
  <si>
    <t xml:space="preserve">Гімназія </t>
  </si>
  <si>
    <t xml:space="preserve">Вечірня (змінна) школа </t>
  </si>
  <si>
    <t>Спеціальна школа-інтернат</t>
  </si>
  <si>
    <t xml:space="preserve">03148 вул. Генерала Потапова, 3 </t>
  </si>
  <si>
    <t>03148 вул. Гната Юри, 10-Б</t>
  </si>
  <si>
    <t>03115 Львівська, 6/3</t>
  </si>
  <si>
    <t>03179 вул. Ушакова, 12а</t>
  </si>
  <si>
    <t>03164 вул. Осіння, 35</t>
  </si>
  <si>
    <t>03164 Ген. Наумова, 35а</t>
  </si>
  <si>
    <t>03170 вул. Жмеринська, 8</t>
  </si>
  <si>
    <t>03148 вул. Героїв Космосу, 3</t>
  </si>
  <si>
    <t>03115 вул. Огарьова, 2</t>
  </si>
  <si>
    <t>03194 вул. Л.Вольгемут, 2</t>
  </si>
  <si>
    <t>03179 Львівська, 47/ 8</t>
  </si>
  <si>
    <t>03113 пр-т Перемоги,63</t>
  </si>
  <si>
    <t>03164 вул. Рахманінова, 47</t>
  </si>
  <si>
    <t>03115 вул. Серпова, 20/6</t>
  </si>
  <si>
    <t>03194 вул. Зодчих, 22</t>
  </si>
  <si>
    <t>03148 вул. Ген. Потапова, 12</t>
  </si>
  <si>
    <t>03162 вул. Тулузи, 3</t>
  </si>
  <si>
    <t>03142 вул. Семашка, 9</t>
  </si>
  <si>
    <t>04128 вул. Туполєва, 17</t>
  </si>
  <si>
    <t>03162 пр-т Л. Курбаса, 10-Д</t>
  </si>
  <si>
    <t>03192 пр-т Л. Курбаса, 9а</t>
  </si>
  <si>
    <t>03146 вул. Жмеринська, 20</t>
  </si>
  <si>
    <t>03170 вул. Тулузи, 6а</t>
  </si>
  <si>
    <t>03134 вул. Жолудєва, 6г</t>
  </si>
  <si>
    <t>03164 вул. Генерала Наумова, 35-б</t>
  </si>
  <si>
    <t>03134 вул. Кільцева, 1-Б</t>
  </si>
  <si>
    <t>03146 вул. Жмеринська, 34</t>
  </si>
  <si>
    <t>03134 вул. Корольова, 12-М</t>
  </si>
  <si>
    <t>03194 вул. Кільцева, 7-Б</t>
  </si>
  <si>
    <t>03179 вул. Чорнобильська, 10-Б</t>
  </si>
  <si>
    <t>03179 вул. Ірпінська, 68а</t>
  </si>
  <si>
    <t>03134 вул. Жолудєва, 3г</t>
  </si>
  <si>
    <t>03179 вул. Уборевича, 21 а</t>
  </si>
  <si>
    <t>03134 вул. Булгакова, 12</t>
  </si>
  <si>
    <t>03115 вул.Ф. Пушиної, 4</t>
  </si>
  <si>
    <t>03115 Львівська, 25</t>
  </si>
  <si>
    <t>03115 вул. Перемоги, 113</t>
  </si>
  <si>
    <t>03115 вул. Депутатська, 1</t>
  </si>
  <si>
    <t>1953/1988</t>
  </si>
  <si>
    <t>1960/1994</t>
  </si>
  <si>
    <t>15, 1, 30</t>
  </si>
  <si>
    <t>І-ІІІ</t>
  </si>
  <si>
    <t>Кононенко Анатолій Миколайович</t>
  </si>
  <si>
    <t>424-00-96, 424-01-94</t>
  </si>
  <si>
    <t>school055@ukr.net</t>
  </si>
  <si>
    <t>school055.kiev.ua</t>
  </si>
  <si>
    <t>2 (96,6 м.кв)</t>
  </si>
  <si>
    <t>1 (71,4 м.кв)</t>
  </si>
  <si>
    <t>1 (91,6 м.кв)</t>
  </si>
  <si>
    <t>1 (48,2)</t>
  </si>
  <si>
    <t>1 (54,5)</t>
  </si>
  <si>
    <t>3 (118,5)</t>
  </si>
  <si>
    <t>1998 кв.м</t>
  </si>
  <si>
    <t>Семенюк Оксана Євгенівна</t>
  </si>
  <si>
    <t>424-14-32</t>
  </si>
  <si>
    <t>school140.kiev.ua</t>
  </si>
  <si>
    <t>1(54 кв. м)</t>
  </si>
  <si>
    <t>1(68кв.м)</t>
  </si>
  <si>
    <t>2(56кв.м)</t>
  </si>
  <si>
    <r>
      <t>1(</t>
    </r>
    <r>
      <rPr>
        <sz val="10"/>
        <color theme="1"/>
        <rFont val="Calibri"/>
        <family val="2"/>
        <charset val="204"/>
        <scheme val="minor"/>
      </rPr>
      <t>59 кв.м</t>
    </r>
    <r>
      <rPr>
        <sz val="11"/>
        <color theme="1"/>
        <rFont val="Calibri"/>
        <family val="2"/>
        <charset val="204"/>
        <scheme val="minor"/>
      </rPr>
      <t>)</t>
    </r>
  </si>
  <si>
    <t>2(42кв.м)</t>
  </si>
  <si>
    <t>II-III                 I</t>
  </si>
  <si>
    <t>Недбайло О.Б.</t>
  </si>
  <si>
    <t>eco198@ukr.net</t>
  </si>
  <si>
    <t>Lyceuv198.edukit.kiev.ua</t>
  </si>
  <si>
    <t>1 910кв.м</t>
  </si>
  <si>
    <t>Мельник Андрій Анатолійович</t>
  </si>
  <si>
    <t>satsh203@ukr.net</t>
  </si>
  <si>
    <t>203.shool-site.kiev.ua</t>
  </si>
  <si>
    <t>Весельська Людмила Броніславівна</t>
  </si>
  <si>
    <t>215-school-kiev</t>
  </si>
  <si>
    <t>Лаговська світлана Валеріївна</t>
  </si>
  <si>
    <t>Шевкопляс В.М.</t>
  </si>
  <si>
    <t>405-25-44</t>
  </si>
  <si>
    <t>school222@i.ua</t>
  </si>
  <si>
    <t>school222.kiev.ua</t>
  </si>
  <si>
    <t>892.4 м2</t>
  </si>
  <si>
    <t>Ⅰ-Ⅲ</t>
  </si>
  <si>
    <t>Олійник І.М.</t>
  </si>
  <si>
    <t>school223@ukr.net</t>
  </si>
  <si>
    <t>http://www.school223.edukit.kiev.ua/</t>
  </si>
  <si>
    <t>Завдська Світлана Володимирівна</t>
  </si>
  <si>
    <t>424-82-49</t>
  </si>
  <si>
    <t>vulik230school@gmail.com</t>
  </si>
  <si>
    <t>kyiv230school.pp.ua</t>
  </si>
  <si>
    <t>Пізняхівська І.С.</t>
  </si>
  <si>
    <t>sch_253@bigmir.net</t>
  </si>
  <si>
    <t>school253.edukit.kiev.ua</t>
  </si>
  <si>
    <t>Почечуєва І.П.</t>
  </si>
  <si>
    <t>450-40-73</t>
  </si>
  <si>
    <t>gimnasiya287@ukr.net</t>
  </si>
  <si>
    <t>s287.kiev.ua/</t>
  </si>
  <si>
    <r>
      <t>58 м</t>
    </r>
    <r>
      <rPr>
        <sz val="11"/>
        <color theme="1"/>
        <rFont val="Calibri"/>
        <family val="2"/>
        <charset val="204"/>
      </rPr>
      <t>²</t>
    </r>
  </si>
  <si>
    <t>4 каб. - 57м², 56м², 57м², 57м²</t>
  </si>
  <si>
    <t>1 каб. - 114м²</t>
  </si>
  <si>
    <t>1 каб. - 96м²</t>
  </si>
  <si>
    <t>2 каб. - 56м², 82м²</t>
  </si>
  <si>
    <t>1 каб. - 94,5м²</t>
  </si>
  <si>
    <t>12 каб.            ≈ 19,3м²</t>
  </si>
  <si>
    <t xml:space="preserve">Голота Надія Степанівна </t>
  </si>
  <si>
    <t xml:space="preserve">297school@gmail.com </t>
  </si>
  <si>
    <t>в стадії розробки</t>
  </si>
  <si>
    <t>Шуть Ганна Єлізаріївна</t>
  </si>
  <si>
    <t>school304@gmail.com</t>
  </si>
  <si>
    <t>school304.com.ua</t>
  </si>
  <si>
    <t>4  (232,92 кв.м)</t>
  </si>
  <si>
    <t>1 ( 90,78)</t>
  </si>
  <si>
    <t>1(107,46)</t>
  </si>
  <si>
    <t>1 (57,7)</t>
  </si>
  <si>
    <t>1 (71,11)</t>
  </si>
  <si>
    <t>14 (560,67)</t>
  </si>
  <si>
    <t>3569.5</t>
  </si>
  <si>
    <t>20,8</t>
  </si>
  <si>
    <t>І-ІІІ ст.</t>
  </si>
  <si>
    <t>Торба Леонід Сергійович</t>
  </si>
  <si>
    <t>shi15@ukr.net</t>
  </si>
  <si>
    <t>36 м2</t>
  </si>
  <si>
    <t>Нікуленкова Н.М.</t>
  </si>
  <si>
    <t>internat_16@ukr.net</t>
  </si>
  <si>
    <t>internat16.edukit.kiev.ua</t>
  </si>
  <si>
    <t>Макаренко Марія Олександрівна</t>
  </si>
  <si>
    <t>Зорін Віталій Васильович</t>
  </si>
  <si>
    <t>Полторацький Олександр Едуардович</t>
  </si>
  <si>
    <t>Підгора марина Анатоліївна</t>
  </si>
  <si>
    <t>Ткаченко Світлана Василівна</t>
  </si>
  <si>
    <t>Знак Олена Петрівна</t>
  </si>
  <si>
    <t>Чуб Ірина Миколаївна</t>
  </si>
  <si>
    <t>Жук Лариса Вікторівна</t>
  </si>
  <si>
    <t>Бойкова Валентина олександрівна</t>
  </si>
  <si>
    <t>Ліщинська Лариса Семенівна</t>
  </si>
  <si>
    <t>Марченко Наталія Василівна</t>
  </si>
  <si>
    <t>Мендель Олена Василівна</t>
  </si>
  <si>
    <t>Щербаков Євген Миколайович</t>
  </si>
  <si>
    <t>Куца Світлана Василівна</t>
  </si>
  <si>
    <t>Гордійчук Валерій Вікторович</t>
  </si>
  <si>
    <t>Брюховецька Наталія Василівна</t>
  </si>
  <si>
    <t>Цимбал Людмила Яківна</t>
  </si>
  <si>
    <t>Жгут Олег Анатолійович</t>
  </si>
  <si>
    <t>Качинаська Тетяна Володимирівна</t>
  </si>
  <si>
    <t>Петрашенко Світлана Миколаївна</t>
  </si>
  <si>
    <t>Проскура Оксана Іллівна</t>
  </si>
  <si>
    <t>Яковенко Юліана Валентинівна</t>
  </si>
  <si>
    <t>276-88-66,</t>
  </si>
  <si>
    <t>405-60-44</t>
  </si>
  <si>
    <t>403-08-19 502-81-44</t>
  </si>
  <si>
    <t>424-72-40</t>
  </si>
  <si>
    <t>Shkola_13@ukr.net</t>
  </si>
  <si>
    <t>zirkova40@ukr.net</t>
  </si>
  <si>
    <t>school-50@ukr.net</t>
  </si>
  <si>
    <t>kievschool35@ukr.net</t>
  </si>
  <si>
    <t>424-24-32</t>
  </si>
  <si>
    <t>274-02-84</t>
  </si>
  <si>
    <t>403-08-46</t>
  </si>
  <si>
    <t>424-13-33 409-19-42</t>
  </si>
  <si>
    <t>274-45-68</t>
  </si>
  <si>
    <t>400-24-03</t>
  </si>
  <si>
    <t>424-82-69</t>
  </si>
  <si>
    <t>424-14-63</t>
  </si>
  <si>
    <t>405-40-55</t>
  </si>
  <si>
    <t>276-86-55</t>
  </si>
  <si>
    <t>274-38-66 274-38-64</t>
  </si>
  <si>
    <t>424-89-54</t>
  </si>
  <si>
    <t>400-84-54</t>
  </si>
  <si>
    <t>405-01-11</t>
  </si>
  <si>
    <t>405-83-33</t>
  </si>
  <si>
    <t>403-04-90</t>
  </si>
  <si>
    <t>402-91-40</t>
  </si>
  <si>
    <t>402-67-11</t>
  </si>
  <si>
    <t>407-67-69</t>
  </si>
  <si>
    <t>402-63-53</t>
  </si>
  <si>
    <t>405-03-01</t>
  </si>
  <si>
    <t>452-19-05 452-20-09</t>
  </si>
  <si>
    <t>402-55-54</t>
  </si>
  <si>
    <t>423-80-71</t>
  </si>
  <si>
    <t>402-36-13</t>
  </si>
  <si>
    <t>450-07-97</t>
  </si>
  <si>
    <t>452-77-43</t>
  </si>
  <si>
    <t>274-54-25</t>
  </si>
  <si>
    <t>400-51-79</t>
  </si>
  <si>
    <t>443-08-58 422-01-23 427-03-36</t>
  </si>
  <si>
    <t>school721977@ukr.net</t>
  </si>
  <si>
    <t>1school83@ukr.net</t>
  </si>
  <si>
    <t>school96@ukr.net</t>
  </si>
  <si>
    <t>sch-131@meta.ua</t>
  </si>
  <si>
    <t>sch_76_gonchara@ukr.net</t>
  </si>
  <si>
    <t>g-154@i.ua</t>
  </si>
  <si>
    <t>162school@ukr.net</t>
  </si>
  <si>
    <t>s185@ukr.net</t>
  </si>
  <si>
    <t>sznz196@ukr.net</t>
  </si>
  <si>
    <t>sch197@ukr.net</t>
  </si>
  <si>
    <t>Марієвська Ірина Миколаївна</t>
  </si>
  <si>
    <t>Александрова Тетяна Миколаївна</t>
  </si>
  <si>
    <t>2152008@ukr.net</t>
  </si>
  <si>
    <t>schooln200@gmail.com</t>
  </si>
  <si>
    <t>205school@gmail.com</t>
  </si>
  <si>
    <t>znz206@ukr.net</t>
  </si>
  <si>
    <t>znz235@ukr.net</t>
  </si>
  <si>
    <t>school281kiev@ukr.net</t>
  </si>
  <si>
    <t>sh254@ukr.net</t>
  </si>
  <si>
    <t>288school@gmail.com</t>
  </si>
  <si>
    <t>sch317kiev@gmail.com</t>
  </si>
  <si>
    <t>g_academy@ukr.net</t>
  </si>
  <si>
    <t>kgsm1@ukr.net</t>
  </si>
  <si>
    <t>vsch7@ukr.net</t>
  </si>
  <si>
    <t>school140@ukr.net\</t>
  </si>
  <si>
    <t>Сайт знаходиться в стадії розробки</t>
  </si>
  <si>
    <t>http://school35.kiev.ua/index.php</t>
  </si>
  <si>
    <t>http://zirkova40.kiev.ua/</t>
  </si>
  <si>
    <t>http://school50.kiev.ua/</t>
  </si>
  <si>
    <t>http://school72.edukit.kiev.ua/</t>
  </si>
  <si>
    <t>http://school76.kiev.ua/</t>
  </si>
  <si>
    <t>http://school83.edukit.kiev.ua/</t>
  </si>
  <si>
    <t>http://school96.kiev.ua/</t>
  </si>
  <si>
    <t>http://school131.edukit.kiev.ua/</t>
  </si>
  <si>
    <t>http://154school.kiev.ua/</t>
  </si>
  <si>
    <t>http://school185.kiev.sch.in.ua/ru/</t>
  </si>
  <si>
    <t>http://www.196school.kiev.ua/</t>
  </si>
  <si>
    <t>http://school197.kiev.ua/</t>
  </si>
  <si>
    <t>http://www.school203.kiev.sch.in.ua/</t>
  </si>
  <si>
    <t>http://www.school205.edukit.kiev.ua/</t>
  </si>
  <si>
    <t>http://school206.edukit.kiev.ua/</t>
  </si>
  <si>
    <t>http://www.school253.edukit.kiev.ua/</t>
  </si>
  <si>
    <t>http://sh254.kiev.ua/</t>
  </si>
  <si>
    <t>http://school281.kiev.ua/</t>
  </si>
  <si>
    <t>http://317school.kiev.ua/</t>
  </si>
  <si>
    <t>http://gymnas-akademiya.edukit.kiev.ua/</t>
  </si>
  <si>
    <t>http://kgsm1.kiev.ua/</t>
  </si>
  <si>
    <t>http://sv7.kiev.ua/</t>
  </si>
  <si>
    <t>Товари, що поступили в школу від благодійників та інших фізичних осіб у 2017 році</t>
  </si>
  <si>
    <t>№</t>
  </si>
  <si>
    <t>Найменування</t>
  </si>
  <si>
    <t>Кількість</t>
  </si>
  <si>
    <t>Ціна грн</t>
  </si>
  <si>
    <t>Гардеробні шафи</t>
  </si>
  <si>
    <t>Тумба під умивальник</t>
  </si>
  <si>
    <t>Шафа комбінована</t>
  </si>
  <si>
    <t>Стіл учительський</t>
  </si>
  <si>
    <t>Стілець учительський</t>
  </si>
  <si>
    <t>Жалюзі</t>
  </si>
  <si>
    <t>Морозильний ларь DELFA</t>
  </si>
  <si>
    <t>Тюлі</t>
  </si>
  <si>
    <t>Полички навісні</t>
  </si>
  <si>
    <t>Дошка шкільна</t>
  </si>
  <si>
    <t>Комплект для роздягання</t>
  </si>
  <si>
    <t>Килим</t>
  </si>
  <si>
    <t xml:space="preserve">Вішалка деревя'на </t>
  </si>
  <si>
    <t>Комплект учнівський одномісний</t>
  </si>
  <si>
    <t>Тумба з полицею та нішею</t>
  </si>
  <si>
    <t>Штори</t>
  </si>
  <si>
    <t>Дверні полотна та фурнітура до дверей</t>
  </si>
  <si>
    <t>Дверні коробки</t>
  </si>
  <si>
    <t>Будівельні матеріали</t>
  </si>
  <si>
    <t>Миючі засоби, дрібні товари тощо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</si>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</sst>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#,##0.0"/>
    <numFmt numFmtId="165" formatCode="_-* #,##0.0_₴_-;\-* #,##0.0_₴_-;_-* &quot;-&quot;??_₴_-;_-@_-"/>
    <numFmt numFmtId="166" formatCode="_-* #,##0.0\ _₴_-;\-* #,##0.0\ _₴_-;_-* &quot;-&quot;?\ _₴_-;_-@_-"/>
    <numFmt numFmtId="167" formatCode="0.0"/>
  </numFmts>
  <fonts count="2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rgb="FF000000"/>
      <name val="Calibri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6621"/>
      <name val="Arial"/>
      <family val="2"/>
      <charset val="204"/>
    </font>
    <font>
      <sz val="11"/>
      <color theme="1"/>
      <name val="Calibri"/>
      <family val="2"/>
      <charset val="204"/>
    </font>
    <font>
      <sz val="7.5"/>
      <color rgb="FF000000"/>
      <name val="Verdan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F6F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6" fillId="0" borderId="0"/>
    <xf numFmtId="0" fontId="10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43" fontId="0" fillId="0" borderId="0" xfId="1" applyNumberFormat="1" applyFont="1" applyBorder="1"/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Fill="1" applyBorder="1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166" fontId="0" fillId="0" borderId="0" xfId="0" applyNumberFormat="1"/>
    <xf numFmtId="165" fontId="0" fillId="0" borderId="1" xfId="1" applyNumberFormat="1" applyFont="1" applyBorder="1" applyAlignment="1">
      <alignment vertical="center"/>
    </xf>
    <xf numFmtId="165" fontId="0" fillId="0" borderId="1" xfId="1" applyNumberFormat="1" applyFon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43" fontId="0" fillId="0" borderId="1" xfId="1" applyFont="1" applyBorder="1" applyAlignment="1">
      <alignment vertical="center"/>
    </xf>
    <xf numFmtId="167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0" borderId="1" xfId="0" applyNumberFormat="1" applyBorder="1"/>
    <xf numFmtId="0" fontId="0" fillId="0" borderId="1" xfId="0" applyBorder="1" applyAlignment="1">
      <alignment vertical="center"/>
    </xf>
    <xf numFmtId="0" fontId="9" fillId="0" borderId="1" xfId="0" applyFont="1" applyFill="1" applyBorder="1" applyAlignment="1"/>
    <xf numFmtId="0" fontId="10" fillId="0" borderId="1" xfId="4" applyBorder="1" applyAlignment="1">
      <alignment vertical="center" wrapText="1"/>
    </xf>
    <xf numFmtId="0" fontId="0" fillId="0" borderId="1" xfId="0" quotePrefix="1" applyBorder="1"/>
    <xf numFmtId="0" fontId="0" fillId="0" borderId="1" xfId="0" applyBorder="1" applyAlignment="1">
      <alignment horizontal="right"/>
    </xf>
    <xf numFmtId="0" fontId="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top" wrapText="1"/>
    </xf>
    <xf numFmtId="0" fontId="0" fillId="0" borderId="7" xfId="0" applyFont="1" applyBorder="1" applyAlignment="1">
      <alignment horizontal="right"/>
    </xf>
    <xf numFmtId="0" fontId="10" fillId="0" borderId="1" xfId="4" applyBorder="1" applyAlignment="1" applyProtection="1">
      <alignment vertical="center" wrapText="1"/>
    </xf>
    <xf numFmtId="0" fontId="0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1" xfId="4" applyBorder="1" applyAlignment="1">
      <alignment horizontal="center" vertical="center" wrapText="1"/>
    </xf>
    <xf numFmtId="0" fontId="17" fillId="0" borderId="0" xfId="0" applyFont="1"/>
    <xf numFmtId="0" fontId="0" fillId="0" borderId="5" xfId="0" applyBorder="1" applyAlignment="1">
      <alignment vertical="center" wrapText="1"/>
    </xf>
    <xf numFmtId="0" fontId="10" fillId="0" borderId="5" xfId="4" applyBorder="1" applyAlignment="1" applyProtection="1">
      <alignment vertical="center" wrapText="1"/>
    </xf>
    <xf numFmtId="0" fontId="0" fillId="2" borderId="1" xfId="0" applyFill="1" applyBorder="1" applyAlignment="1">
      <alignment horizontal="center" vertical="center"/>
    </xf>
    <xf numFmtId="0" fontId="19" fillId="0" borderId="7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0" fillId="3" borderId="7" xfId="4" applyFill="1" applyBorder="1" applyAlignment="1">
      <alignment vertical="center" wrapText="1"/>
    </xf>
    <xf numFmtId="0" fontId="10" fillId="3" borderId="7" xfId="4" applyFill="1" applyBorder="1" applyAlignment="1">
      <alignment vertical="center"/>
    </xf>
    <xf numFmtId="0" fontId="10" fillId="0" borderId="0" xfId="4"/>
    <xf numFmtId="0" fontId="19" fillId="0" borderId="8" xfId="0" applyFont="1" applyBorder="1" applyAlignment="1">
      <alignment vertical="center" wrapText="1"/>
    </xf>
    <xf numFmtId="0" fontId="10" fillId="0" borderId="1" xfId="4" applyBorder="1"/>
    <xf numFmtId="0" fontId="10" fillId="0" borderId="7" xfId="4" applyBorder="1" applyAlignment="1">
      <alignment vertical="center" wrapText="1"/>
    </xf>
    <xf numFmtId="0" fontId="0" fillId="0" borderId="1" xfId="0" applyBorder="1" applyAlignment="1">
      <alignment horizontal="right" vertical="top"/>
    </xf>
    <xf numFmtId="0" fontId="0" fillId="0" borderId="1" xfId="0" applyNumberFormat="1" applyBorder="1" applyAlignment="1">
      <alignment horizontal="right" vertical="top" wrapText="1"/>
    </xf>
    <xf numFmtId="49" fontId="0" fillId="0" borderId="1" xfId="0" applyNumberFormat="1" applyBorder="1" applyAlignment="1">
      <alignment horizontal="right" vertical="top" wrapText="1"/>
    </xf>
    <xf numFmtId="49" fontId="18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/>
    <xf numFmtId="0" fontId="2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1" xfId="0" applyFont="1" applyBorder="1"/>
    <xf numFmtId="0" fontId="20" fillId="0" borderId="1" xfId="0" applyFont="1" applyFill="1" applyBorder="1" applyAlignment="1">
      <alignment horizontal="center"/>
    </xf>
    <xf numFmtId="0" fontId="20" fillId="0" borderId="0" xfId="0" applyFont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2" xfId="2"/>
    <cellStyle name="Обычный 3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ulik230school@gmail.com" TargetMode="External"/><Relationship Id="rId13" Type="http://schemas.openxmlformats.org/officeDocument/2006/relationships/hyperlink" Target="mailto:internat_16@ukr.net" TargetMode="External"/><Relationship Id="rId18" Type="http://schemas.openxmlformats.org/officeDocument/2006/relationships/hyperlink" Target="mailto:1school83@ukr.net" TargetMode="External"/><Relationship Id="rId26" Type="http://schemas.openxmlformats.org/officeDocument/2006/relationships/hyperlink" Target="mailto:schooln200@gmail.com" TargetMode="External"/><Relationship Id="rId39" Type="http://schemas.openxmlformats.org/officeDocument/2006/relationships/hyperlink" Target="mailto:162school@ukr.net" TargetMode="External"/><Relationship Id="rId3" Type="http://schemas.openxmlformats.org/officeDocument/2006/relationships/hyperlink" Target="mailto:eco198@ukr.net" TargetMode="External"/><Relationship Id="rId21" Type="http://schemas.openxmlformats.org/officeDocument/2006/relationships/hyperlink" Target="mailto:sch_76_gonchara@ukr.net" TargetMode="External"/><Relationship Id="rId34" Type="http://schemas.openxmlformats.org/officeDocument/2006/relationships/hyperlink" Target="mailto:vsch7@ukr.net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school223.edukit.kiev.ua/" TargetMode="External"/><Relationship Id="rId12" Type="http://schemas.openxmlformats.org/officeDocument/2006/relationships/hyperlink" Target="mailto:shi15@ukr.net" TargetMode="External"/><Relationship Id="rId17" Type="http://schemas.openxmlformats.org/officeDocument/2006/relationships/hyperlink" Target="mailto:zirkova40@ukr.net" TargetMode="External"/><Relationship Id="rId25" Type="http://schemas.openxmlformats.org/officeDocument/2006/relationships/hyperlink" Target="mailto:2152008@ukr.net" TargetMode="External"/><Relationship Id="rId33" Type="http://schemas.openxmlformats.org/officeDocument/2006/relationships/hyperlink" Target="mailto:kgsm1@ukr.net" TargetMode="External"/><Relationship Id="rId38" Type="http://schemas.openxmlformats.org/officeDocument/2006/relationships/hyperlink" Target="mailto:school140@ukr.net\" TargetMode="External"/><Relationship Id="rId2" Type="http://schemas.openxmlformats.org/officeDocument/2006/relationships/hyperlink" Target="http://school140.kiev.ua/" TargetMode="External"/><Relationship Id="rId16" Type="http://schemas.openxmlformats.org/officeDocument/2006/relationships/hyperlink" Target="mailto:Shkola_13@ukr.net" TargetMode="External"/><Relationship Id="rId20" Type="http://schemas.openxmlformats.org/officeDocument/2006/relationships/hyperlink" Target="mailto:school96@ukr.net" TargetMode="External"/><Relationship Id="rId29" Type="http://schemas.openxmlformats.org/officeDocument/2006/relationships/hyperlink" Target="mailto:znz235@ukr.net" TargetMode="External"/><Relationship Id="rId41" Type="http://schemas.openxmlformats.org/officeDocument/2006/relationships/hyperlink" Target="mailto:sch197@ukr.net" TargetMode="External"/><Relationship Id="rId1" Type="http://schemas.openxmlformats.org/officeDocument/2006/relationships/hyperlink" Target="mailto:school055@ukr.net" TargetMode="External"/><Relationship Id="rId6" Type="http://schemas.openxmlformats.org/officeDocument/2006/relationships/hyperlink" Target="mailto:school223@ukr.net" TargetMode="External"/><Relationship Id="rId11" Type="http://schemas.openxmlformats.org/officeDocument/2006/relationships/hyperlink" Target="mailto:school304@gmail.com" TargetMode="External"/><Relationship Id="rId24" Type="http://schemas.openxmlformats.org/officeDocument/2006/relationships/hyperlink" Target="mailto:s185@ukr.net" TargetMode="External"/><Relationship Id="rId32" Type="http://schemas.openxmlformats.org/officeDocument/2006/relationships/hyperlink" Target="mailto:sch317kiev@gmail.com" TargetMode="External"/><Relationship Id="rId37" Type="http://schemas.openxmlformats.org/officeDocument/2006/relationships/hyperlink" Target="mailto:sh254@ukr.net" TargetMode="External"/><Relationship Id="rId40" Type="http://schemas.openxmlformats.org/officeDocument/2006/relationships/hyperlink" Target="mailto:sznz196@ukr.net" TargetMode="External"/><Relationship Id="rId5" Type="http://schemas.openxmlformats.org/officeDocument/2006/relationships/hyperlink" Target="mailto:school222@i.ua" TargetMode="External"/><Relationship Id="rId15" Type="http://schemas.openxmlformats.org/officeDocument/2006/relationships/hyperlink" Target="mailto:kievschool35@ukr.net" TargetMode="External"/><Relationship Id="rId23" Type="http://schemas.openxmlformats.org/officeDocument/2006/relationships/hyperlink" Target="mailto:g-154@i.ua" TargetMode="External"/><Relationship Id="rId28" Type="http://schemas.openxmlformats.org/officeDocument/2006/relationships/hyperlink" Target="mailto:205school@gmail.com" TargetMode="External"/><Relationship Id="rId36" Type="http://schemas.openxmlformats.org/officeDocument/2006/relationships/hyperlink" Target="mailto:gimnasiya287@ukr.net" TargetMode="External"/><Relationship Id="rId10" Type="http://schemas.openxmlformats.org/officeDocument/2006/relationships/hyperlink" Target="mailto:297school@gmail.com" TargetMode="External"/><Relationship Id="rId19" Type="http://schemas.openxmlformats.org/officeDocument/2006/relationships/hyperlink" Target="mailto:sch-131@meta.ua" TargetMode="External"/><Relationship Id="rId31" Type="http://schemas.openxmlformats.org/officeDocument/2006/relationships/hyperlink" Target="mailto:288school@gmail.com" TargetMode="External"/><Relationship Id="rId4" Type="http://schemas.openxmlformats.org/officeDocument/2006/relationships/hyperlink" Target="mailto:satsh203@ukr.net" TargetMode="External"/><Relationship Id="rId9" Type="http://schemas.openxmlformats.org/officeDocument/2006/relationships/hyperlink" Target="mailto:sch_253@bigmir.net" TargetMode="External"/><Relationship Id="rId14" Type="http://schemas.openxmlformats.org/officeDocument/2006/relationships/hyperlink" Target="mailto:school-50@ukr.net" TargetMode="External"/><Relationship Id="rId22" Type="http://schemas.openxmlformats.org/officeDocument/2006/relationships/hyperlink" Target="mailto:school721977@ukr.net" TargetMode="External"/><Relationship Id="rId27" Type="http://schemas.openxmlformats.org/officeDocument/2006/relationships/hyperlink" Target="mailto:znz206@ukr.net" TargetMode="External"/><Relationship Id="rId30" Type="http://schemas.openxmlformats.org/officeDocument/2006/relationships/hyperlink" Target="mailto:school281kiev@ukr.net" TargetMode="External"/><Relationship Id="rId35" Type="http://schemas.openxmlformats.org/officeDocument/2006/relationships/hyperlink" Target="mailto:g_academy@ukr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6" sqref="J6"/>
    </sheetView>
  </sheetViews>
  <sheetFormatPr defaultRowHeight="15" x14ac:dyDescent="0.25"/>
  <cols>
    <col min="1" max="1" width="12.85546875" style="1" customWidth="1"/>
    <col min="2" max="2" width="10.42578125" style="1" customWidth="1"/>
    <col min="3" max="3" width="30.42578125" style="1" customWidth="1"/>
    <col min="4" max="4" width="31.85546875" style="1" customWidth="1"/>
    <col min="5" max="6" width="10.7109375" style="1" customWidth="1"/>
    <col min="7" max="7" width="12.85546875" style="1" customWidth="1"/>
    <col min="8" max="8" width="12.140625" style="1" customWidth="1"/>
    <col min="9" max="9" width="10.7109375" style="1" customWidth="1"/>
    <col min="10" max="10" width="12.7109375" style="1" customWidth="1"/>
    <col min="11" max="11" width="10.7109375" style="1" customWidth="1"/>
    <col min="12" max="12" width="13.28515625" style="1" customWidth="1"/>
    <col min="13" max="13" width="10.7109375" style="1" customWidth="1"/>
    <col min="14" max="14" width="24.42578125" style="1" customWidth="1"/>
    <col min="15" max="15" width="12.42578125" style="1" customWidth="1"/>
    <col min="16" max="16" width="10.7109375" style="1" customWidth="1"/>
  </cols>
  <sheetData>
    <row r="1" spans="1:16" ht="60" x14ac:dyDescent="0.25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3" t="s">
        <v>11</v>
      </c>
      <c r="M1" s="2" t="s">
        <v>12</v>
      </c>
      <c r="N1" s="17" t="s">
        <v>13</v>
      </c>
      <c r="O1" s="2" t="s">
        <v>14</v>
      </c>
      <c r="P1" s="2" t="s">
        <v>15</v>
      </c>
    </row>
    <row r="2" spans="1:16" x14ac:dyDescent="0.25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3">
        <v>12</v>
      </c>
      <c r="M2" s="15">
        <v>13</v>
      </c>
      <c r="N2" s="15">
        <v>14</v>
      </c>
      <c r="O2" s="15">
        <v>15</v>
      </c>
      <c r="P2" s="15">
        <v>16</v>
      </c>
    </row>
    <row r="3" spans="1:16" ht="40.5" customHeight="1" x14ac:dyDescent="0.25">
      <c r="A3" s="19">
        <v>22878358</v>
      </c>
      <c r="B3" s="7" t="s">
        <v>90</v>
      </c>
      <c r="C3" s="8" t="s">
        <v>123</v>
      </c>
      <c r="D3" s="20" t="s">
        <v>159</v>
      </c>
      <c r="E3" s="3" t="s">
        <v>200</v>
      </c>
      <c r="F3" s="3" t="s">
        <v>279</v>
      </c>
      <c r="G3" s="57" t="s">
        <v>301</v>
      </c>
      <c r="H3" s="58" t="s">
        <v>305</v>
      </c>
      <c r="I3" s="3" t="s">
        <v>364</v>
      </c>
      <c r="J3" s="3">
        <v>1176</v>
      </c>
      <c r="K3" s="3">
        <v>1973</v>
      </c>
      <c r="L3" s="3">
        <v>2017</v>
      </c>
      <c r="M3" s="15" t="s">
        <v>145</v>
      </c>
      <c r="N3" s="8" t="s">
        <v>148</v>
      </c>
      <c r="O3" s="15" t="s">
        <v>146</v>
      </c>
      <c r="P3" s="15" t="s">
        <v>147</v>
      </c>
    </row>
    <row r="4" spans="1:16" ht="40.5" customHeight="1" x14ac:dyDescent="0.25">
      <c r="A4" s="19">
        <v>22878364</v>
      </c>
      <c r="B4" s="7" t="s">
        <v>91</v>
      </c>
      <c r="C4" s="8" t="s">
        <v>65</v>
      </c>
      <c r="D4" s="20" t="s">
        <v>160</v>
      </c>
      <c r="E4" s="3" t="s">
        <v>200</v>
      </c>
      <c r="F4" s="3" t="s">
        <v>280</v>
      </c>
      <c r="G4" s="57" t="s">
        <v>302</v>
      </c>
      <c r="H4" s="58" t="s">
        <v>308</v>
      </c>
      <c r="I4" s="3" t="s">
        <v>365</v>
      </c>
      <c r="J4" s="3">
        <v>1568</v>
      </c>
      <c r="K4" s="3">
        <v>1977</v>
      </c>
      <c r="L4" s="3">
        <v>2017</v>
      </c>
      <c r="M4" s="15" t="s">
        <v>145</v>
      </c>
      <c r="N4" s="8" t="s">
        <v>148</v>
      </c>
      <c r="O4" s="15" t="s">
        <v>146</v>
      </c>
      <c r="P4" s="15" t="s">
        <v>147</v>
      </c>
    </row>
    <row r="5" spans="1:16" ht="40.5" customHeight="1" x14ac:dyDescent="0.25">
      <c r="A5" s="19">
        <v>22878370</v>
      </c>
      <c r="B5" s="7" t="s">
        <v>92</v>
      </c>
      <c r="C5" s="8" t="s">
        <v>124</v>
      </c>
      <c r="D5" s="20" t="s">
        <v>161</v>
      </c>
      <c r="E5" s="3" t="s">
        <v>200</v>
      </c>
      <c r="F5" s="3" t="s">
        <v>281</v>
      </c>
      <c r="G5" s="57" t="s">
        <v>303</v>
      </c>
      <c r="H5" s="58" t="s">
        <v>306</v>
      </c>
      <c r="I5" s="3" t="s">
        <v>366</v>
      </c>
      <c r="J5" s="3">
        <v>1040</v>
      </c>
      <c r="K5" s="3" t="s">
        <v>197</v>
      </c>
      <c r="L5" s="3">
        <v>2016</v>
      </c>
      <c r="M5" s="15" t="s">
        <v>145</v>
      </c>
      <c r="N5" s="8" t="s">
        <v>149</v>
      </c>
      <c r="O5" s="15" t="s">
        <v>146</v>
      </c>
      <c r="P5" s="15" t="s">
        <v>147</v>
      </c>
    </row>
    <row r="6" spans="1:16" ht="40.5" customHeight="1" x14ac:dyDescent="0.25">
      <c r="A6" s="19">
        <v>22878387</v>
      </c>
      <c r="B6" s="7" t="s">
        <v>95</v>
      </c>
      <c r="C6" s="8" t="s">
        <v>66</v>
      </c>
      <c r="D6" s="20" t="s">
        <v>162</v>
      </c>
      <c r="E6" s="3" t="s">
        <v>200</v>
      </c>
      <c r="F6" s="3" t="s">
        <v>282</v>
      </c>
      <c r="G6" s="57" t="s">
        <v>304</v>
      </c>
      <c r="H6" s="58" t="s">
        <v>307</v>
      </c>
      <c r="I6" s="3" t="s">
        <v>367</v>
      </c>
      <c r="J6" s="3">
        <v>1176</v>
      </c>
      <c r="K6" s="3">
        <v>1974</v>
      </c>
      <c r="L6" s="3">
        <v>2016</v>
      </c>
      <c r="M6" s="15" t="s">
        <v>145</v>
      </c>
      <c r="N6" s="8" t="s">
        <v>148</v>
      </c>
      <c r="O6" s="15" t="s">
        <v>146</v>
      </c>
      <c r="P6" s="15" t="s">
        <v>147</v>
      </c>
    </row>
    <row r="7" spans="1:16" ht="40.5" customHeight="1" x14ac:dyDescent="0.25">
      <c r="A7" s="19">
        <v>22878393</v>
      </c>
      <c r="B7" s="7" t="s">
        <v>96</v>
      </c>
      <c r="C7" s="8" t="s">
        <v>67</v>
      </c>
      <c r="D7" s="20" t="s">
        <v>163</v>
      </c>
      <c r="E7" s="3" t="s">
        <v>200</v>
      </c>
      <c r="F7" s="3" t="s">
        <v>201</v>
      </c>
      <c r="G7" s="3" t="s">
        <v>202</v>
      </c>
      <c r="H7" s="38" t="s">
        <v>203</v>
      </c>
      <c r="I7" s="3" t="s">
        <v>204</v>
      </c>
      <c r="J7" s="3">
        <v>640</v>
      </c>
      <c r="K7" s="3">
        <v>1971</v>
      </c>
      <c r="L7" s="3">
        <v>2017</v>
      </c>
      <c r="M7" s="15" t="s">
        <v>145</v>
      </c>
      <c r="N7" s="8" t="s">
        <v>148</v>
      </c>
      <c r="O7" s="15" t="s">
        <v>146</v>
      </c>
      <c r="P7" s="15" t="s">
        <v>147</v>
      </c>
    </row>
    <row r="8" spans="1:16" ht="40.5" customHeight="1" x14ac:dyDescent="0.25">
      <c r="A8" s="19">
        <v>22878401</v>
      </c>
      <c r="B8" s="7" t="s">
        <v>97</v>
      </c>
      <c r="C8" s="8" t="s">
        <v>68</v>
      </c>
      <c r="D8" s="20" t="s">
        <v>164</v>
      </c>
      <c r="E8" s="3" t="s">
        <v>200</v>
      </c>
      <c r="F8" s="3" t="s">
        <v>283</v>
      </c>
      <c r="G8" s="56" t="s">
        <v>309</v>
      </c>
      <c r="H8" s="58" t="s">
        <v>339</v>
      </c>
      <c r="I8" s="3" t="s">
        <v>368</v>
      </c>
      <c r="J8" s="3">
        <v>1176</v>
      </c>
      <c r="K8" s="3">
        <v>1972</v>
      </c>
      <c r="L8" s="3">
        <v>2017</v>
      </c>
      <c r="M8" s="15" t="s">
        <v>145</v>
      </c>
      <c r="N8" s="8" t="s">
        <v>150</v>
      </c>
      <c r="O8" s="15" t="s">
        <v>146</v>
      </c>
      <c r="P8" s="15" t="s">
        <v>147</v>
      </c>
    </row>
    <row r="9" spans="1:16" ht="40.5" customHeight="1" x14ac:dyDescent="0.25">
      <c r="A9" s="19">
        <v>22878418</v>
      </c>
      <c r="B9" s="7" t="s">
        <v>94</v>
      </c>
      <c r="C9" s="8" t="s">
        <v>125</v>
      </c>
      <c r="D9" s="21" t="s">
        <v>165</v>
      </c>
      <c r="E9" s="3" t="s">
        <v>200</v>
      </c>
      <c r="F9" s="3" t="s">
        <v>284</v>
      </c>
      <c r="G9" s="56" t="s">
        <v>310</v>
      </c>
      <c r="H9" s="58" t="s">
        <v>343</v>
      </c>
      <c r="I9" s="3" t="s">
        <v>369</v>
      </c>
      <c r="J9" s="3">
        <v>1200</v>
      </c>
      <c r="K9" s="3">
        <v>1970</v>
      </c>
      <c r="L9" s="3">
        <v>2017</v>
      </c>
      <c r="M9" s="15" t="s">
        <v>145</v>
      </c>
      <c r="N9" s="8" t="s">
        <v>149</v>
      </c>
      <c r="O9" s="15" t="s">
        <v>146</v>
      </c>
      <c r="P9" s="15" t="s">
        <v>147</v>
      </c>
    </row>
    <row r="10" spans="1:16" ht="40.5" customHeight="1" x14ac:dyDescent="0.25">
      <c r="A10" s="19">
        <v>22878424</v>
      </c>
      <c r="B10" s="7" t="s">
        <v>105</v>
      </c>
      <c r="C10" s="8" t="s">
        <v>69</v>
      </c>
      <c r="D10" s="21" t="s">
        <v>166</v>
      </c>
      <c r="E10" s="3" t="s">
        <v>200</v>
      </c>
      <c r="F10" s="3" t="s">
        <v>285</v>
      </c>
      <c r="G10" s="56" t="s">
        <v>311</v>
      </c>
      <c r="H10" s="58" t="s">
        <v>340</v>
      </c>
      <c r="I10" s="3" t="s">
        <v>370</v>
      </c>
      <c r="J10" s="3">
        <v>960</v>
      </c>
      <c r="K10" s="3">
        <v>1973</v>
      </c>
      <c r="L10" s="3">
        <v>2017</v>
      </c>
      <c r="M10" s="15" t="s">
        <v>145</v>
      </c>
      <c r="N10" s="8" t="s">
        <v>148</v>
      </c>
      <c r="O10" s="15" t="s">
        <v>146</v>
      </c>
      <c r="P10" s="15" t="s">
        <v>147</v>
      </c>
    </row>
    <row r="11" spans="1:16" ht="51.75" customHeight="1" x14ac:dyDescent="0.25">
      <c r="A11" s="19">
        <v>22878430</v>
      </c>
      <c r="B11" s="7" t="s">
        <v>93</v>
      </c>
      <c r="C11" s="8" t="s">
        <v>126</v>
      </c>
      <c r="D11" s="21" t="s">
        <v>167</v>
      </c>
      <c r="E11" s="3" t="s">
        <v>200</v>
      </c>
      <c r="F11" s="3" t="s">
        <v>286</v>
      </c>
      <c r="G11" s="56" t="s">
        <v>312</v>
      </c>
      <c r="H11" s="58" t="s">
        <v>341</v>
      </c>
      <c r="I11" s="3" t="s">
        <v>371</v>
      </c>
      <c r="J11" s="3">
        <v>920</v>
      </c>
      <c r="K11" s="3">
        <v>1960</v>
      </c>
      <c r="L11" s="3">
        <v>2016</v>
      </c>
      <c r="M11" s="15" t="s">
        <v>145</v>
      </c>
      <c r="N11" s="8" t="s">
        <v>151</v>
      </c>
      <c r="O11" s="15" t="s">
        <v>146</v>
      </c>
      <c r="P11" s="15" t="s">
        <v>147</v>
      </c>
    </row>
    <row r="12" spans="1:16" ht="40.5" customHeight="1" x14ac:dyDescent="0.25">
      <c r="A12" s="19">
        <v>22878447</v>
      </c>
      <c r="B12" s="7" t="s">
        <v>98</v>
      </c>
      <c r="C12" s="8" t="s">
        <v>127</v>
      </c>
      <c r="D12" s="21" t="s">
        <v>168</v>
      </c>
      <c r="E12" s="3" t="s">
        <v>200</v>
      </c>
      <c r="F12" s="3" t="s">
        <v>287</v>
      </c>
      <c r="G12" s="56" t="s">
        <v>313</v>
      </c>
      <c r="H12" s="59" t="s">
        <v>342</v>
      </c>
      <c r="I12" s="3" t="s">
        <v>372</v>
      </c>
      <c r="J12" s="3">
        <v>1176</v>
      </c>
      <c r="K12" s="3">
        <v>1973</v>
      </c>
      <c r="L12" s="3">
        <v>2017</v>
      </c>
      <c r="M12" s="15" t="s">
        <v>145</v>
      </c>
      <c r="N12" s="8" t="s">
        <v>149</v>
      </c>
      <c r="O12" s="15" t="s">
        <v>146</v>
      </c>
      <c r="P12" s="15" t="s">
        <v>147</v>
      </c>
    </row>
    <row r="13" spans="1:16" ht="40.5" customHeight="1" x14ac:dyDescent="0.25">
      <c r="A13" s="19">
        <v>22878453</v>
      </c>
      <c r="B13" s="7" t="s">
        <v>144</v>
      </c>
      <c r="C13" s="8" t="s">
        <v>70</v>
      </c>
      <c r="D13" s="21" t="s">
        <v>169</v>
      </c>
      <c r="E13" s="41" t="s">
        <v>200</v>
      </c>
      <c r="F13" s="41" t="s">
        <v>212</v>
      </c>
      <c r="G13" s="56" t="s">
        <v>213</v>
      </c>
      <c r="H13" s="63" t="s">
        <v>363</v>
      </c>
      <c r="I13" s="42" t="s">
        <v>214</v>
      </c>
      <c r="J13" s="3">
        <v>600</v>
      </c>
      <c r="K13" s="3">
        <v>1973</v>
      </c>
      <c r="L13" s="3">
        <v>2016</v>
      </c>
      <c r="M13" s="15" t="s">
        <v>145</v>
      </c>
      <c r="N13" s="8" t="s">
        <v>148</v>
      </c>
      <c r="O13" s="15" t="s">
        <v>146</v>
      </c>
      <c r="P13" s="15" t="s">
        <v>147</v>
      </c>
    </row>
    <row r="14" spans="1:16" ht="40.5" customHeight="1" x14ac:dyDescent="0.25">
      <c r="A14" s="19">
        <v>33306806</v>
      </c>
      <c r="B14" s="7" t="s">
        <v>102</v>
      </c>
      <c r="C14" s="8" t="s">
        <v>128</v>
      </c>
      <c r="D14" s="21" t="s">
        <v>170</v>
      </c>
      <c r="E14" s="3"/>
      <c r="F14" s="3" t="s">
        <v>288</v>
      </c>
      <c r="G14" s="56" t="s">
        <v>314</v>
      </c>
      <c r="H14" s="59" t="s">
        <v>344</v>
      </c>
      <c r="I14" s="3" t="s">
        <v>373</v>
      </c>
      <c r="J14" s="3">
        <v>840</v>
      </c>
      <c r="K14" s="3">
        <v>1949</v>
      </c>
      <c r="L14" s="3">
        <v>2017</v>
      </c>
      <c r="M14" s="15" t="s">
        <v>145</v>
      </c>
      <c r="N14" s="8" t="s">
        <v>152</v>
      </c>
      <c r="O14" s="15" t="s">
        <v>146</v>
      </c>
      <c r="P14" s="15" t="s">
        <v>147</v>
      </c>
    </row>
    <row r="15" spans="1:16" ht="40.5" customHeight="1" x14ac:dyDescent="0.25">
      <c r="A15" s="19">
        <v>22878467</v>
      </c>
      <c r="B15" s="7" t="s">
        <v>103</v>
      </c>
      <c r="C15" s="8" t="s">
        <v>71</v>
      </c>
      <c r="D15" s="21" t="s">
        <v>171</v>
      </c>
      <c r="E15" s="3" t="s">
        <v>200</v>
      </c>
      <c r="F15" s="3" t="s">
        <v>289</v>
      </c>
      <c r="G15" s="56" t="s">
        <v>315</v>
      </c>
      <c r="H15" s="58" t="s">
        <v>345</v>
      </c>
      <c r="I15" s="3" t="s">
        <v>364</v>
      </c>
      <c r="J15" s="3">
        <v>820</v>
      </c>
      <c r="K15" s="3">
        <v>2008</v>
      </c>
      <c r="L15" s="3">
        <v>2017</v>
      </c>
      <c r="M15" s="15" t="s">
        <v>145</v>
      </c>
      <c r="N15" s="8" t="s">
        <v>148</v>
      </c>
      <c r="O15" s="15" t="s">
        <v>146</v>
      </c>
      <c r="P15" s="15" t="s">
        <v>147</v>
      </c>
    </row>
    <row r="16" spans="1:16" ht="40.5" customHeight="1" x14ac:dyDescent="0.25">
      <c r="A16" s="19">
        <v>22878476</v>
      </c>
      <c r="B16" s="7" t="s">
        <v>104</v>
      </c>
      <c r="C16" s="8" t="s">
        <v>139</v>
      </c>
      <c r="D16" s="21" t="s">
        <v>172</v>
      </c>
      <c r="E16" s="3" t="s">
        <v>200</v>
      </c>
      <c r="F16" s="3" t="s">
        <v>291</v>
      </c>
      <c r="G16" s="56" t="s">
        <v>316</v>
      </c>
      <c r="H16" s="58" t="s">
        <v>346</v>
      </c>
      <c r="I16" s="3" t="s">
        <v>374</v>
      </c>
      <c r="J16" s="3">
        <v>1280</v>
      </c>
      <c r="K16" s="3" t="s">
        <v>198</v>
      </c>
      <c r="L16" s="3">
        <v>2017</v>
      </c>
      <c r="M16" s="15" t="s">
        <v>145</v>
      </c>
      <c r="N16" s="8" t="s">
        <v>149</v>
      </c>
      <c r="O16" s="15" t="s">
        <v>146</v>
      </c>
      <c r="P16" s="15" t="s">
        <v>147</v>
      </c>
    </row>
    <row r="17" spans="1:16" ht="40.5" customHeight="1" x14ac:dyDescent="0.25">
      <c r="A17" s="19">
        <v>22878482</v>
      </c>
      <c r="B17" s="7" t="s">
        <v>99</v>
      </c>
      <c r="C17" s="8" t="s">
        <v>72</v>
      </c>
      <c r="D17" s="21" t="s">
        <v>173</v>
      </c>
      <c r="E17" s="3" t="s">
        <v>200</v>
      </c>
      <c r="F17" s="3" t="s">
        <v>290</v>
      </c>
      <c r="G17" s="56" t="s">
        <v>317</v>
      </c>
      <c r="H17" s="58" t="s">
        <v>347</v>
      </c>
      <c r="I17" s="3" t="s">
        <v>375</v>
      </c>
      <c r="J17" s="3">
        <v>1176</v>
      </c>
      <c r="K17" s="3">
        <v>1973</v>
      </c>
      <c r="L17" s="3">
        <v>2017</v>
      </c>
      <c r="M17" s="15" t="s">
        <v>145</v>
      </c>
      <c r="N17" s="8" t="s">
        <v>149</v>
      </c>
      <c r="O17" s="15" t="s">
        <v>146</v>
      </c>
      <c r="P17" s="15" t="s">
        <v>147</v>
      </c>
    </row>
    <row r="18" spans="1:16" ht="40.5" customHeight="1" x14ac:dyDescent="0.25">
      <c r="A18" s="19">
        <v>22878499</v>
      </c>
      <c r="B18" s="7" t="s">
        <v>100</v>
      </c>
      <c r="C18" s="8" t="s">
        <v>140</v>
      </c>
      <c r="D18" s="21" t="s">
        <v>174</v>
      </c>
      <c r="E18" s="3" t="s">
        <v>200</v>
      </c>
      <c r="F18" s="3" t="s">
        <v>292</v>
      </c>
      <c r="G18" s="56" t="s">
        <v>318</v>
      </c>
      <c r="H18" s="58" t="s">
        <v>348</v>
      </c>
      <c r="I18" s="3" t="s">
        <v>376</v>
      </c>
      <c r="J18" s="3">
        <v>1176</v>
      </c>
      <c r="K18" s="3">
        <v>1970</v>
      </c>
      <c r="L18" s="3">
        <v>2017</v>
      </c>
      <c r="M18" s="15" t="s">
        <v>145</v>
      </c>
      <c r="N18" s="8" t="s">
        <v>149</v>
      </c>
      <c r="O18" s="15" t="s">
        <v>146</v>
      </c>
      <c r="P18" s="15" t="s">
        <v>147</v>
      </c>
    </row>
    <row r="19" spans="1:16" ht="40.5" customHeight="1" x14ac:dyDescent="0.25">
      <c r="A19" s="19">
        <v>22878507</v>
      </c>
      <c r="B19" s="7" t="s">
        <v>101</v>
      </c>
      <c r="C19" s="8" t="s">
        <v>129</v>
      </c>
      <c r="D19" s="21" t="s">
        <v>175</v>
      </c>
      <c r="E19" s="3" t="s">
        <v>220</v>
      </c>
      <c r="F19" s="3" t="s">
        <v>221</v>
      </c>
      <c r="G19" s="56" t="s">
        <v>319</v>
      </c>
      <c r="H19" s="45" t="s">
        <v>222</v>
      </c>
      <c r="I19" s="3" t="s">
        <v>223</v>
      </c>
      <c r="J19" s="3">
        <v>1416</v>
      </c>
      <c r="K19" s="3">
        <v>1973</v>
      </c>
      <c r="L19" s="3">
        <v>2017</v>
      </c>
      <c r="M19" s="15" t="s">
        <v>145</v>
      </c>
      <c r="N19" s="8" t="s">
        <v>153</v>
      </c>
      <c r="O19" s="15" t="s">
        <v>146</v>
      </c>
      <c r="P19" s="15" t="s">
        <v>147</v>
      </c>
    </row>
    <row r="20" spans="1:16" ht="40.5" customHeight="1" x14ac:dyDescent="0.25">
      <c r="A20" s="19">
        <v>22878513</v>
      </c>
      <c r="B20" s="7" t="s">
        <v>106</v>
      </c>
      <c r="C20" s="8" t="s">
        <v>130</v>
      </c>
      <c r="D20" s="21" t="s">
        <v>176</v>
      </c>
      <c r="E20" s="3" t="s">
        <v>200</v>
      </c>
      <c r="F20" s="3" t="s">
        <v>350</v>
      </c>
      <c r="G20" s="61" t="s">
        <v>320</v>
      </c>
      <c r="H20" s="62" t="s">
        <v>352</v>
      </c>
      <c r="I20" s="3" t="s">
        <v>377</v>
      </c>
      <c r="J20" s="3">
        <v>1480</v>
      </c>
      <c r="K20" s="3">
        <v>1970</v>
      </c>
      <c r="L20" s="3">
        <v>2017</v>
      </c>
      <c r="M20" s="15" t="s">
        <v>145</v>
      </c>
      <c r="N20" s="8" t="s">
        <v>149</v>
      </c>
      <c r="O20" s="15" t="s">
        <v>146</v>
      </c>
      <c r="P20" s="15" t="s">
        <v>147</v>
      </c>
    </row>
    <row r="21" spans="1:16" ht="40.5" customHeight="1" x14ac:dyDescent="0.25">
      <c r="A21" s="19">
        <v>22878521</v>
      </c>
      <c r="B21" s="7" t="s">
        <v>107</v>
      </c>
      <c r="C21" s="8" t="s">
        <v>131</v>
      </c>
      <c r="D21" s="21" t="s">
        <v>177</v>
      </c>
      <c r="E21" s="3" t="s">
        <v>200</v>
      </c>
      <c r="F21" s="3" t="s">
        <v>225</v>
      </c>
      <c r="G21" s="56" t="s">
        <v>321</v>
      </c>
      <c r="H21" s="38" t="s">
        <v>226</v>
      </c>
      <c r="I21" s="3" t="s">
        <v>227</v>
      </c>
      <c r="J21" s="3">
        <v>960</v>
      </c>
      <c r="K21" s="3">
        <v>1972</v>
      </c>
      <c r="L21" s="3">
        <v>2017</v>
      </c>
      <c r="M21" s="15" t="s">
        <v>145</v>
      </c>
      <c r="N21" s="8" t="s">
        <v>154</v>
      </c>
      <c r="O21" s="15" t="s">
        <v>146</v>
      </c>
      <c r="P21" s="15" t="s">
        <v>147</v>
      </c>
    </row>
    <row r="22" spans="1:16" ht="40.5" customHeight="1" x14ac:dyDescent="0.25">
      <c r="A22" s="19">
        <v>22878536</v>
      </c>
      <c r="B22" s="7" t="s">
        <v>108</v>
      </c>
      <c r="C22" s="8" t="s">
        <v>73</v>
      </c>
      <c r="D22" s="21" t="s">
        <v>178</v>
      </c>
      <c r="E22" s="3" t="s">
        <v>200</v>
      </c>
      <c r="F22" s="3" t="s">
        <v>349</v>
      </c>
      <c r="G22" s="56" t="s">
        <v>322</v>
      </c>
      <c r="H22" s="58" t="s">
        <v>353</v>
      </c>
      <c r="I22" s="3" t="s">
        <v>378</v>
      </c>
      <c r="J22" s="3">
        <v>1176</v>
      </c>
      <c r="K22" s="3">
        <v>1973</v>
      </c>
      <c r="L22" s="3">
        <v>2017</v>
      </c>
      <c r="M22" s="15" t="s">
        <v>145</v>
      </c>
      <c r="N22" s="8" t="s">
        <v>148</v>
      </c>
      <c r="O22" s="15" t="s">
        <v>146</v>
      </c>
      <c r="P22" s="15" t="s">
        <v>147</v>
      </c>
    </row>
    <row r="23" spans="1:16" ht="40.5" customHeight="1" x14ac:dyDescent="0.25">
      <c r="A23" s="19">
        <v>22878542</v>
      </c>
      <c r="B23" s="7" t="s">
        <v>112</v>
      </c>
      <c r="C23" s="8" t="s">
        <v>74</v>
      </c>
      <c r="D23" s="21" t="s">
        <v>179</v>
      </c>
      <c r="E23" s="3" t="s">
        <v>200</v>
      </c>
      <c r="F23" s="3" t="s">
        <v>230</v>
      </c>
      <c r="G23" s="56" t="s">
        <v>323</v>
      </c>
      <c r="H23" s="58" t="s">
        <v>354</v>
      </c>
      <c r="I23" s="3" t="s">
        <v>379</v>
      </c>
      <c r="J23" s="3">
        <v>1176</v>
      </c>
      <c r="K23" s="3">
        <v>1972</v>
      </c>
      <c r="L23" s="3">
        <v>2017</v>
      </c>
      <c r="M23" s="15" t="s">
        <v>145</v>
      </c>
      <c r="N23" s="8" t="s">
        <v>148</v>
      </c>
      <c r="O23" s="15" t="s">
        <v>146</v>
      </c>
      <c r="P23" s="15" t="s">
        <v>147</v>
      </c>
    </row>
    <row r="24" spans="1:16" ht="40.5" customHeight="1" x14ac:dyDescent="0.25">
      <c r="A24" s="19">
        <v>22878559</v>
      </c>
      <c r="B24" s="7" t="s">
        <v>109</v>
      </c>
      <c r="C24" s="8" t="s">
        <v>75</v>
      </c>
      <c r="D24" s="21" t="s">
        <v>180</v>
      </c>
      <c r="E24" s="47" t="s">
        <v>200</v>
      </c>
      <c r="F24" s="48" t="s">
        <v>228</v>
      </c>
      <c r="G24" s="56" t="s">
        <v>324</v>
      </c>
      <c r="H24" s="51" t="s">
        <v>351</v>
      </c>
      <c r="I24" s="49" t="s">
        <v>229</v>
      </c>
      <c r="J24" s="3">
        <v>1176</v>
      </c>
      <c r="K24" s="3">
        <v>1975</v>
      </c>
      <c r="L24" s="3">
        <v>2017</v>
      </c>
      <c r="M24" s="15" t="s">
        <v>145</v>
      </c>
      <c r="N24" s="8" t="s">
        <v>150</v>
      </c>
      <c r="O24" s="15" t="s">
        <v>146</v>
      </c>
      <c r="P24" s="15" t="s">
        <v>147</v>
      </c>
    </row>
    <row r="25" spans="1:16" ht="40.5" customHeight="1" x14ac:dyDescent="0.25">
      <c r="A25" s="19">
        <v>22878565</v>
      </c>
      <c r="B25" s="7" t="s">
        <v>110</v>
      </c>
      <c r="C25" s="8" t="s">
        <v>76</v>
      </c>
      <c r="D25" s="21" t="s">
        <v>181</v>
      </c>
      <c r="E25" s="3" t="s">
        <v>200</v>
      </c>
      <c r="F25" s="3" t="s">
        <v>231</v>
      </c>
      <c r="G25" s="56" t="s">
        <v>232</v>
      </c>
      <c r="H25" s="38" t="s">
        <v>233</v>
      </c>
      <c r="I25" s="3" t="s">
        <v>234</v>
      </c>
      <c r="J25" s="3">
        <v>1176</v>
      </c>
      <c r="K25" s="3">
        <v>1980</v>
      </c>
      <c r="L25" s="3">
        <v>2017</v>
      </c>
      <c r="M25" s="15" t="s">
        <v>145</v>
      </c>
      <c r="N25" s="8" t="s">
        <v>148</v>
      </c>
      <c r="O25" s="15" t="s">
        <v>146</v>
      </c>
      <c r="P25" s="15" t="s">
        <v>147</v>
      </c>
    </row>
    <row r="26" spans="1:16" ht="40.5" customHeight="1" x14ac:dyDescent="0.25">
      <c r="A26" s="19">
        <v>22878571</v>
      </c>
      <c r="B26" s="7" t="s">
        <v>111</v>
      </c>
      <c r="C26" s="8" t="s">
        <v>77</v>
      </c>
      <c r="D26" s="21" t="s">
        <v>182</v>
      </c>
      <c r="E26" s="50" t="s">
        <v>236</v>
      </c>
      <c r="F26" s="50" t="s">
        <v>237</v>
      </c>
      <c r="G26" s="56" t="s">
        <v>325</v>
      </c>
      <c r="H26" s="51" t="s">
        <v>238</v>
      </c>
      <c r="I26" s="51" t="s">
        <v>239</v>
      </c>
      <c r="J26" s="3">
        <v>1568</v>
      </c>
      <c r="K26" s="3">
        <v>1980</v>
      </c>
      <c r="L26" s="3">
        <v>2017</v>
      </c>
      <c r="M26" s="15" t="s">
        <v>145</v>
      </c>
      <c r="N26" s="8" t="s">
        <v>148</v>
      </c>
      <c r="O26" s="15" t="s">
        <v>146</v>
      </c>
      <c r="P26" s="15" t="s">
        <v>147</v>
      </c>
    </row>
    <row r="27" spans="1:16" ht="40.5" customHeight="1" x14ac:dyDescent="0.25">
      <c r="A27" s="19">
        <v>22878588</v>
      </c>
      <c r="B27" s="7" t="s">
        <v>113</v>
      </c>
      <c r="C27" s="8" t="s">
        <v>78</v>
      </c>
      <c r="D27" s="21" t="s">
        <v>183</v>
      </c>
      <c r="E27" s="3" t="s">
        <v>200</v>
      </c>
      <c r="F27" s="3" t="s">
        <v>240</v>
      </c>
      <c r="G27" s="56" t="s">
        <v>241</v>
      </c>
      <c r="H27" s="45" t="s">
        <v>242</v>
      </c>
      <c r="I27" s="3" t="s">
        <v>243</v>
      </c>
      <c r="J27" s="3">
        <v>1176</v>
      </c>
      <c r="K27" s="3">
        <v>1981</v>
      </c>
      <c r="L27" s="3">
        <v>2016</v>
      </c>
      <c r="M27" s="15" t="s">
        <v>145</v>
      </c>
      <c r="N27" s="8" t="s">
        <v>148</v>
      </c>
      <c r="O27" s="15" t="s">
        <v>146</v>
      </c>
      <c r="P27" s="15" t="s">
        <v>147</v>
      </c>
    </row>
    <row r="28" spans="1:16" ht="40.5" customHeight="1" x14ac:dyDescent="0.25">
      <c r="A28" s="19">
        <v>22878594</v>
      </c>
      <c r="B28" s="7" t="s">
        <v>114</v>
      </c>
      <c r="C28" s="8" t="s">
        <v>132</v>
      </c>
      <c r="D28" s="21" t="s">
        <v>184</v>
      </c>
      <c r="E28" s="3" t="s">
        <v>200</v>
      </c>
      <c r="F28" s="3" t="s">
        <v>293</v>
      </c>
      <c r="G28" s="56" t="s">
        <v>326</v>
      </c>
      <c r="H28" s="60" t="s">
        <v>355</v>
      </c>
      <c r="I28" s="3" t="s">
        <v>380</v>
      </c>
      <c r="J28" s="3">
        <v>1508</v>
      </c>
      <c r="K28" s="3">
        <v>1982</v>
      </c>
      <c r="L28" s="3">
        <v>2015</v>
      </c>
      <c r="M28" s="15" t="s">
        <v>145</v>
      </c>
      <c r="N28" s="8" t="s">
        <v>148</v>
      </c>
      <c r="O28" s="15" t="s">
        <v>146</v>
      </c>
      <c r="P28" s="15" t="s">
        <v>147</v>
      </c>
    </row>
    <row r="29" spans="1:16" ht="40.5" customHeight="1" x14ac:dyDescent="0.25">
      <c r="A29" s="19">
        <v>22878602</v>
      </c>
      <c r="B29" s="7" t="s">
        <v>119</v>
      </c>
      <c r="C29" s="8" t="s">
        <v>79</v>
      </c>
      <c r="D29" s="21" t="s">
        <v>185</v>
      </c>
      <c r="E29" s="53" t="s">
        <v>200</v>
      </c>
      <c r="F29" s="53" t="s">
        <v>244</v>
      </c>
      <c r="G29" s="56" t="s">
        <v>327</v>
      </c>
      <c r="H29" s="54" t="s">
        <v>245</v>
      </c>
      <c r="I29" s="52" t="s">
        <v>246</v>
      </c>
      <c r="J29" s="3">
        <v>1568</v>
      </c>
      <c r="K29" s="3">
        <v>1985</v>
      </c>
      <c r="L29" s="3">
        <v>2017</v>
      </c>
      <c r="M29" s="15" t="s">
        <v>145</v>
      </c>
      <c r="N29" s="8" t="s">
        <v>148</v>
      </c>
      <c r="O29" s="15" t="s">
        <v>146</v>
      </c>
      <c r="P29" s="15" t="s">
        <v>147</v>
      </c>
    </row>
    <row r="30" spans="1:16" ht="40.5" customHeight="1" x14ac:dyDescent="0.25">
      <c r="A30" s="19">
        <v>22878619</v>
      </c>
      <c r="B30" s="7" t="s">
        <v>118</v>
      </c>
      <c r="C30" s="8" t="s">
        <v>80</v>
      </c>
      <c r="D30" s="21" t="s">
        <v>186</v>
      </c>
      <c r="E30" s="3" t="s">
        <v>200</v>
      </c>
      <c r="F30" s="3" t="s">
        <v>294</v>
      </c>
      <c r="G30" s="56" t="s">
        <v>328</v>
      </c>
      <c r="H30" s="60" t="s">
        <v>357</v>
      </c>
      <c r="I30" s="3" t="s">
        <v>381</v>
      </c>
      <c r="J30" s="3">
        <v>1568</v>
      </c>
      <c r="K30" s="3">
        <v>1985</v>
      </c>
      <c r="L30" s="3">
        <v>2017</v>
      </c>
      <c r="M30" s="15" t="s">
        <v>145</v>
      </c>
      <c r="N30" s="8" t="s">
        <v>149</v>
      </c>
      <c r="O30" s="15" t="s">
        <v>146</v>
      </c>
      <c r="P30" s="15" t="s">
        <v>147</v>
      </c>
    </row>
    <row r="31" spans="1:16" ht="40.5" customHeight="1" x14ac:dyDescent="0.25">
      <c r="A31" s="19">
        <v>22878625</v>
      </c>
      <c r="B31" s="7" t="s">
        <v>117</v>
      </c>
      <c r="C31" s="8" t="s">
        <v>81</v>
      </c>
      <c r="D31" s="21" t="s">
        <v>187</v>
      </c>
      <c r="E31" s="3" t="s">
        <v>200</v>
      </c>
      <c r="F31" s="3" t="s">
        <v>295</v>
      </c>
      <c r="G31" s="56" t="s">
        <v>329</v>
      </c>
      <c r="H31" s="60" t="s">
        <v>356</v>
      </c>
      <c r="I31" s="3" t="s">
        <v>382</v>
      </c>
      <c r="J31" s="3">
        <v>1176</v>
      </c>
      <c r="K31" s="3">
        <v>1989</v>
      </c>
      <c r="L31" s="3">
        <v>2017</v>
      </c>
      <c r="M31" s="15" t="s">
        <v>145</v>
      </c>
      <c r="N31" s="8" t="s">
        <v>148</v>
      </c>
      <c r="O31" s="15" t="s">
        <v>146</v>
      </c>
      <c r="P31" s="15" t="s">
        <v>147</v>
      </c>
    </row>
    <row r="32" spans="1:16" ht="40.5" customHeight="1" x14ac:dyDescent="0.25">
      <c r="A32" s="19">
        <v>22878631</v>
      </c>
      <c r="B32" s="7" t="s">
        <v>116</v>
      </c>
      <c r="C32" s="8" t="s">
        <v>133</v>
      </c>
      <c r="D32" s="21" t="s">
        <v>188</v>
      </c>
      <c r="E32" s="3" t="s">
        <v>200</v>
      </c>
      <c r="F32" s="3" t="s">
        <v>247</v>
      </c>
      <c r="G32" s="56" t="s">
        <v>248</v>
      </c>
      <c r="H32" s="38" t="s">
        <v>249</v>
      </c>
      <c r="I32" s="3" t="s">
        <v>250</v>
      </c>
      <c r="J32" s="3">
        <v>1176</v>
      </c>
      <c r="K32" s="3">
        <v>1989</v>
      </c>
      <c r="L32" s="3">
        <v>2016</v>
      </c>
      <c r="M32" s="15" t="s">
        <v>145</v>
      </c>
      <c r="N32" s="8" t="s">
        <v>155</v>
      </c>
      <c r="O32" s="15" t="s">
        <v>146</v>
      </c>
      <c r="P32" s="15" t="s">
        <v>147</v>
      </c>
    </row>
    <row r="33" spans="1:16" ht="40.5" customHeight="1" x14ac:dyDescent="0.25">
      <c r="A33" s="19">
        <v>22878648</v>
      </c>
      <c r="B33" s="7" t="s">
        <v>115</v>
      </c>
      <c r="C33" s="8" t="s">
        <v>82</v>
      </c>
      <c r="D33" s="21" t="s">
        <v>189</v>
      </c>
      <c r="E33" s="3" t="s">
        <v>200</v>
      </c>
      <c r="F33" s="3" t="s">
        <v>296</v>
      </c>
      <c r="G33" s="56" t="s">
        <v>330</v>
      </c>
      <c r="H33" s="60" t="s">
        <v>358</v>
      </c>
      <c r="I33" s="3"/>
      <c r="J33" s="3">
        <v>1688</v>
      </c>
      <c r="K33" s="3">
        <v>1990</v>
      </c>
      <c r="L33" s="3">
        <v>2017</v>
      </c>
      <c r="M33" s="15" t="s">
        <v>145</v>
      </c>
      <c r="N33" s="8" t="s">
        <v>148</v>
      </c>
      <c r="O33" s="15" t="s">
        <v>146</v>
      </c>
      <c r="P33" s="15" t="s">
        <v>147</v>
      </c>
    </row>
    <row r="34" spans="1:16" ht="40.5" customHeight="1" x14ac:dyDescent="0.25">
      <c r="A34" s="19">
        <v>22878654</v>
      </c>
      <c r="B34" s="7" t="s">
        <v>120</v>
      </c>
      <c r="C34" s="8" t="s">
        <v>83</v>
      </c>
      <c r="D34" s="21" t="s">
        <v>190</v>
      </c>
      <c r="E34" s="3" t="s">
        <v>200</v>
      </c>
      <c r="F34" s="3" t="s">
        <v>258</v>
      </c>
      <c r="G34" s="56" t="s">
        <v>331</v>
      </c>
      <c r="H34" s="45" t="s">
        <v>259</v>
      </c>
      <c r="I34" s="3" t="s">
        <v>260</v>
      </c>
      <c r="J34" s="3">
        <v>1266</v>
      </c>
      <c r="K34" s="3">
        <v>1991</v>
      </c>
      <c r="L34" s="3">
        <v>2016</v>
      </c>
      <c r="M34" s="15" t="s">
        <v>145</v>
      </c>
      <c r="N34" s="8" t="s">
        <v>148</v>
      </c>
      <c r="O34" s="15" t="s">
        <v>146</v>
      </c>
      <c r="P34" s="15" t="s">
        <v>147</v>
      </c>
    </row>
    <row r="35" spans="1:16" ht="40.5" customHeight="1" x14ac:dyDescent="0.25">
      <c r="A35" s="19">
        <v>22878660</v>
      </c>
      <c r="B35" s="7" t="s">
        <v>121</v>
      </c>
      <c r="C35" s="8" t="s">
        <v>84</v>
      </c>
      <c r="D35" s="21" t="s">
        <v>191</v>
      </c>
      <c r="E35" s="3" t="s">
        <v>200</v>
      </c>
      <c r="F35" s="3" t="s">
        <v>261</v>
      </c>
      <c r="G35" s="56" t="s">
        <v>332</v>
      </c>
      <c r="H35" s="38" t="s">
        <v>262</v>
      </c>
      <c r="I35" s="3" t="s">
        <v>263</v>
      </c>
      <c r="J35" s="3">
        <v>1688</v>
      </c>
      <c r="K35" s="3">
        <v>1992</v>
      </c>
      <c r="L35" s="3"/>
      <c r="M35" s="15" t="s">
        <v>145</v>
      </c>
      <c r="N35" s="8" t="s">
        <v>149</v>
      </c>
      <c r="O35" s="15" t="s">
        <v>146</v>
      </c>
      <c r="P35" s="15" t="s">
        <v>147</v>
      </c>
    </row>
    <row r="36" spans="1:16" ht="40.5" customHeight="1" x14ac:dyDescent="0.25">
      <c r="A36" s="19">
        <v>25904889</v>
      </c>
      <c r="B36" s="7" t="s">
        <v>122</v>
      </c>
      <c r="C36" s="8" t="s">
        <v>85</v>
      </c>
      <c r="D36" s="21" t="s">
        <v>192</v>
      </c>
      <c r="E36" s="3" t="s">
        <v>200</v>
      </c>
      <c r="F36" s="3" t="s">
        <v>297</v>
      </c>
      <c r="G36" s="56" t="s">
        <v>333</v>
      </c>
      <c r="H36" s="58" t="s">
        <v>359</v>
      </c>
      <c r="I36" s="3" t="s">
        <v>383</v>
      </c>
      <c r="J36" s="3">
        <v>1236</v>
      </c>
      <c r="K36" s="3">
        <v>1995</v>
      </c>
      <c r="L36" s="3">
        <v>2016</v>
      </c>
      <c r="M36" s="15" t="s">
        <v>145</v>
      </c>
      <c r="N36" s="8" t="s">
        <v>149</v>
      </c>
      <c r="O36" s="15" t="s">
        <v>146</v>
      </c>
      <c r="P36" s="15" t="s">
        <v>147</v>
      </c>
    </row>
    <row r="37" spans="1:16" ht="40.5" customHeight="1" x14ac:dyDescent="0.25">
      <c r="A37" s="19">
        <v>25805704</v>
      </c>
      <c r="B37" s="11" t="s">
        <v>134</v>
      </c>
      <c r="C37" s="8" t="s">
        <v>134</v>
      </c>
      <c r="D37" s="21" t="s">
        <v>193</v>
      </c>
      <c r="E37" s="3"/>
      <c r="F37" s="3" t="s">
        <v>298</v>
      </c>
      <c r="G37" s="56" t="s">
        <v>334</v>
      </c>
      <c r="H37" s="58" t="s">
        <v>360</v>
      </c>
      <c r="I37" s="3" t="s">
        <v>384</v>
      </c>
      <c r="J37" s="3">
        <v>1296</v>
      </c>
      <c r="K37" s="3">
        <v>1999</v>
      </c>
      <c r="L37" s="3">
        <v>2017</v>
      </c>
      <c r="M37" s="15" t="s">
        <v>145</v>
      </c>
      <c r="N37" s="8" t="s">
        <v>156</v>
      </c>
      <c r="O37" s="15" t="s">
        <v>146</v>
      </c>
      <c r="P37" s="15" t="s">
        <v>147</v>
      </c>
    </row>
    <row r="38" spans="1:16" ht="40.5" customHeight="1" x14ac:dyDescent="0.25">
      <c r="A38" s="19">
        <v>13680798</v>
      </c>
      <c r="B38" s="7" t="s">
        <v>143</v>
      </c>
      <c r="C38" s="8" t="s">
        <v>135</v>
      </c>
      <c r="D38" s="21" t="s">
        <v>194</v>
      </c>
      <c r="E38" s="3"/>
      <c r="F38" s="3" t="s">
        <v>299</v>
      </c>
      <c r="G38" s="56" t="s">
        <v>335</v>
      </c>
      <c r="H38" s="58" t="s">
        <v>361</v>
      </c>
      <c r="I38" s="3" t="s">
        <v>385</v>
      </c>
      <c r="J38" s="3">
        <v>800</v>
      </c>
      <c r="K38" s="3">
        <v>1973</v>
      </c>
      <c r="L38" s="3">
        <v>2016</v>
      </c>
      <c r="M38" s="15" t="s">
        <v>145</v>
      </c>
      <c r="N38" s="8" t="s">
        <v>156</v>
      </c>
      <c r="O38" s="15" t="s">
        <v>146</v>
      </c>
      <c r="P38" s="15" t="s">
        <v>147</v>
      </c>
    </row>
    <row r="39" spans="1:16" ht="40.5" customHeight="1" x14ac:dyDescent="0.25">
      <c r="A39" s="19">
        <v>22878696</v>
      </c>
      <c r="B39" s="7">
        <v>7</v>
      </c>
      <c r="C39" s="14" t="s">
        <v>136</v>
      </c>
      <c r="D39" s="20" t="s">
        <v>163</v>
      </c>
      <c r="E39" s="3"/>
      <c r="F39" s="3" t="s">
        <v>300</v>
      </c>
      <c r="G39" s="56" t="s">
        <v>336</v>
      </c>
      <c r="H39" s="60" t="s">
        <v>362</v>
      </c>
      <c r="I39" s="3" t="s">
        <v>386</v>
      </c>
      <c r="J39" s="3">
        <v>210</v>
      </c>
      <c r="K39" s="3">
        <v>1971</v>
      </c>
      <c r="L39" s="3">
        <v>2015</v>
      </c>
      <c r="M39" s="15" t="s">
        <v>145</v>
      </c>
      <c r="N39" s="14" t="s">
        <v>157</v>
      </c>
      <c r="O39" s="15" t="s">
        <v>146</v>
      </c>
      <c r="P39" s="15" t="s">
        <v>147</v>
      </c>
    </row>
    <row r="40" spans="1:16" ht="40.5" customHeight="1" x14ac:dyDescent="0.25">
      <c r="A40" s="19">
        <v>22878677</v>
      </c>
      <c r="B40" s="7" t="s">
        <v>141</v>
      </c>
      <c r="C40" s="14" t="s">
        <v>137</v>
      </c>
      <c r="D40" s="20" t="s">
        <v>195</v>
      </c>
      <c r="E40" s="15" t="s">
        <v>272</v>
      </c>
      <c r="F40" s="3" t="s">
        <v>273</v>
      </c>
      <c r="G40" s="56" t="s">
        <v>337</v>
      </c>
      <c r="H40" s="45" t="s">
        <v>274</v>
      </c>
      <c r="I40" s="3" t="s">
        <v>364</v>
      </c>
      <c r="J40" s="3">
        <v>300</v>
      </c>
      <c r="K40" s="3">
        <v>1973</v>
      </c>
      <c r="L40" s="3">
        <v>2015</v>
      </c>
      <c r="M40" s="15" t="s">
        <v>145</v>
      </c>
      <c r="N40" s="14" t="s">
        <v>158</v>
      </c>
      <c r="O40" s="15" t="s">
        <v>146</v>
      </c>
      <c r="P40" s="15" t="s">
        <v>147</v>
      </c>
    </row>
    <row r="41" spans="1:16" ht="40.5" customHeight="1" x14ac:dyDescent="0.25">
      <c r="A41" s="19">
        <v>22878683</v>
      </c>
      <c r="B41" s="7" t="s">
        <v>142</v>
      </c>
      <c r="C41" s="14" t="s">
        <v>138</v>
      </c>
      <c r="D41" s="20" t="s">
        <v>196</v>
      </c>
      <c r="E41" s="3" t="s">
        <v>200</v>
      </c>
      <c r="F41" s="3" t="s">
        <v>276</v>
      </c>
      <c r="G41" s="56" t="s">
        <v>338</v>
      </c>
      <c r="H41" s="45" t="s">
        <v>277</v>
      </c>
      <c r="I41" s="3" t="s">
        <v>278</v>
      </c>
      <c r="J41" s="3">
        <v>160</v>
      </c>
      <c r="K41" s="3">
        <v>1958</v>
      </c>
      <c r="L41" s="3">
        <v>2015</v>
      </c>
      <c r="M41" s="15" t="s">
        <v>145</v>
      </c>
      <c r="N41" s="14" t="s">
        <v>158</v>
      </c>
      <c r="O41" s="15" t="s">
        <v>146</v>
      </c>
      <c r="P41" s="15" t="s">
        <v>147</v>
      </c>
    </row>
  </sheetData>
  <hyperlinks>
    <hyperlink ref="H7" r:id="rId1"/>
    <hyperlink ref="I13" r:id="rId2"/>
    <hyperlink ref="H19" r:id="rId3"/>
    <hyperlink ref="H21" r:id="rId4"/>
    <hyperlink ref="H25" r:id="rId5"/>
    <hyperlink ref="H26" r:id="rId6"/>
    <hyperlink ref="I26" r:id="rId7"/>
    <hyperlink ref="H27" r:id="rId8"/>
    <hyperlink ref="H29" r:id="rId9"/>
    <hyperlink ref="H34" r:id="rId10"/>
    <hyperlink ref="H35" r:id="rId11"/>
    <hyperlink ref="H40" r:id="rId12"/>
    <hyperlink ref="H41" r:id="rId13"/>
    <hyperlink ref="H6" r:id="rId14" display="mailto:school-50@ukr.net"/>
    <hyperlink ref="H4" r:id="rId15"/>
    <hyperlink ref="H3" r:id="rId16"/>
    <hyperlink ref="H5" r:id="rId17"/>
    <hyperlink ref="H10" r:id="rId18" display="mailto:1school83@ukr.net"/>
    <hyperlink ref="H12" r:id="rId19" display="mailto:sch-131@meta.ua"/>
    <hyperlink ref="H11" r:id="rId20"/>
    <hyperlink ref="H9" r:id="rId21"/>
    <hyperlink ref="H8" r:id="rId22"/>
    <hyperlink ref="H14" r:id="rId23" display="mailto:g-154@i.ua"/>
    <hyperlink ref="H16" r:id="rId24" display="mailto:s185@ukr.net"/>
    <hyperlink ref="H24" r:id="rId25"/>
    <hyperlink ref="H20" r:id="rId26"/>
    <hyperlink ref="H23" r:id="rId27"/>
    <hyperlink ref="H22" r:id="rId28"/>
    <hyperlink ref="H28" r:id="rId29"/>
    <hyperlink ref="H31" r:id="rId30"/>
    <hyperlink ref="H33" r:id="rId31"/>
    <hyperlink ref="H36" r:id="rId32" display="mailto:sch317kiev@gmail.com"/>
    <hyperlink ref="H38" r:id="rId33" display="mailto:kgsm1@ukr.net"/>
    <hyperlink ref="H39" r:id="rId34"/>
    <hyperlink ref="H37" r:id="rId35"/>
    <hyperlink ref="H32" r:id="rId36"/>
    <hyperlink ref="H30" r:id="rId37"/>
    <hyperlink ref="H13" r:id="rId38"/>
    <hyperlink ref="H15" r:id="rId39"/>
    <hyperlink ref="H17" r:id="rId40"/>
    <hyperlink ref="H18" r:id="rId41"/>
  </hyperlinks>
  <pageMargins left="0.70866141732283472" right="0.70866141732283472" top="0.74803149606299213" bottom="0.74803149606299213" header="0.31496062992125984" footer="0.31496062992125984"/>
  <pageSetup paperSize="9"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4" sqref="A4:A42"/>
    </sheetView>
  </sheetViews>
  <sheetFormatPr defaultRowHeight="15" x14ac:dyDescent="0.25"/>
  <cols>
    <col min="1" max="1" width="12.42578125" customWidth="1"/>
    <col min="2" max="2" width="17.85546875" customWidth="1"/>
    <col min="3" max="3" width="12.85546875" customWidth="1"/>
    <col min="4" max="4" width="10.7109375" customWidth="1"/>
    <col min="5" max="5" width="11.28515625" customWidth="1"/>
    <col min="6" max="6" width="12.5703125" customWidth="1"/>
    <col min="7" max="7" width="13.7109375" customWidth="1"/>
    <col min="9" max="9" width="10.7109375" customWidth="1"/>
    <col min="10" max="10" width="12.140625" customWidth="1"/>
    <col min="11" max="11" width="14" customWidth="1"/>
    <col min="12" max="12" width="13" customWidth="1"/>
    <col min="13" max="13" width="11.42578125" customWidth="1"/>
    <col min="14" max="14" width="13.140625" customWidth="1"/>
  </cols>
  <sheetData>
    <row r="1" spans="1:14" x14ac:dyDescent="0.25">
      <c r="A1" s="69" t="s">
        <v>0</v>
      </c>
      <c r="B1" s="69" t="s">
        <v>2</v>
      </c>
      <c r="C1" s="68" t="s">
        <v>23</v>
      </c>
      <c r="D1" s="68"/>
      <c r="E1" s="68" t="s">
        <v>24</v>
      </c>
      <c r="F1" s="68"/>
      <c r="G1" s="68" t="s">
        <v>25</v>
      </c>
      <c r="H1" s="68"/>
      <c r="I1" s="68" t="s">
        <v>18</v>
      </c>
      <c r="J1" s="68"/>
      <c r="K1" s="68"/>
      <c r="L1" s="68" t="s">
        <v>27</v>
      </c>
      <c r="M1" s="68"/>
    </row>
    <row r="2" spans="1:14" ht="30" x14ac:dyDescent="0.25">
      <c r="A2" s="69"/>
      <c r="B2" s="69"/>
      <c r="C2" s="2" t="s">
        <v>16</v>
      </c>
      <c r="D2" s="2" t="s">
        <v>17</v>
      </c>
      <c r="E2" s="2" t="s">
        <v>16</v>
      </c>
      <c r="F2" s="2" t="s">
        <v>17</v>
      </c>
      <c r="G2" s="2" t="s">
        <v>16</v>
      </c>
      <c r="H2" s="2" t="s">
        <v>17</v>
      </c>
      <c r="I2" s="2" t="s">
        <v>26</v>
      </c>
      <c r="J2" s="2" t="s">
        <v>19</v>
      </c>
      <c r="K2" s="2" t="s">
        <v>20</v>
      </c>
      <c r="L2" s="2" t="s">
        <v>21</v>
      </c>
      <c r="M2" s="2" t="s">
        <v>22</v>
      </c>
    </row>
    <row r="3" spans="1:14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15">
        <v>13</v>
      </c>
    </row>
    <row r="4" spans="1:14" ht="15.75" x14ac:dyDescent="0.25">
      <c r="A4" s="19">
        <v>22878358</v>
      </c>
      <c r="B4" s="7" t="s">
        <v>90</v>
      </c>
      <c r="C4" s="4">
        <v>12</v>
      </c>
      <c r="D4" s="4">
        <v>354</v>
      </c>
      <c r="E4" s="4">
        <v>15</v>
      </c>
      <c r="F4" s="4">
        <v>343</v>
      </c>
      <c r="G4" s="4">
        <v>3</v>
      </c>
      <c r="H4" s="4">
        <v>62</v>
      </c>
      <c r="I4" s="4">
        <v>12</v>
      </c>
      <c r="J4" s="4">
        <v>354</v>
      </c>
      <c r="K4" s="4">
        <v>6</v>
      </c>
      <c r="L4" s="4">
        <v>48</v>
      </c>
      <c r="M4" s="4">
        <v>63</v>
      </c>
      <c r="N4" s="16"/>
    </row>
    <row r="5" spans="1:14" ht="15.75" x14ac:dyDescent="0.25">
      <c r="A5" s="19">
        <v>22878364</v>
      </c>
      <c r="B5" s="7" t="s">
        <v>91</v>
      </c>
      <c r="C5" s="4">
        <v>15</v>
      </c>
      <c r="D5" s="4">
        <v>490</v>
      </c>
      <c r="E5" s="4">
        <v>18</v>
      </c>
      <c r="F5" s="4">
        <v>561</v>
      </c>
      <c r="G5" s="4">
        <v>5</v>
      </c>
      <c r="H5" s="4">
        <v>116</v>
      </c>
      <c r="I5" s="4">
        <v>7</v>
      </c>
      <c r="J5" s="4">
        <v>220</v>
      </c>
      <c r="K5" s="4">
        <v>7</v>
      </c>
      <c r="L5" s="4">
        <v>60</v>
      </c>
      <c r="M5" s="4">
        <v>91</v>
      </c>
      <c r="N5" s="16"/>
    </row>
    <row r="6" spans="1:14" ht="15.75" x14ac:dyDescent="0.25">
      <c r="A6" s="19">
        <v>22878370</v>
      </c>
      <c r="B6" s="7" t="s">
        <v>92</v>
      </c>
      <c r="C6" s="4">
        <v>12</v>
      </c>
      <c r="D6" s="4">
        <v>416</v>
      </c>
      <c r="E6" s="4">
        <v>15</v>
      </c>
      <c r="F6" s="4">
        <v>476</v>
      </c>
      <c r="G6" s="4">
        <v>4</v>
      </c>
      <c r="H6" s="4">
        <v>80</v>
      </c>
      <c r="I6" s="4">
        <v>11</v>
      </c>
      <c r="J6" s="4">
        <v>382</v>
      </c>
      <c r="K6" s="4">
        <v>7</v>
      </c>
      <c r="L6" s="4">
        <v>42</v>
      </c>
      <c r="M6" s="4">
        <v>83</v>
      </c>
      <c r="N6" s="16"/>
    </row>
    <row r="7" spans="1:14" ht="15.75" x14ac:dyDescent="0.25">
      <c r="A7" s="19">
        <v>22878387</v>
      </c>
      <c r="B7" s="7" t="s">
        <v>95</v>
      </c>
      <c r="C7" s="4">
        <v>10</v>
      </c>
      <c r="D7" s="4">
        <v>275</v>
      </c>
      <c r="E7" s="4">
        <v>10</v>
      </c>
      <c r="F7" s="4">
        <v>267</v>
      </c>
      <c r="G7" s="4">
        <v>2</v>
      </c>
      <c r="H7" s="4">
        <v>51</v>
      </c>
      <c r="I7" s="4">
        <v>9</v>
      </c>
      <c r="J7" s="4">
        <v>242</v>
      </c>
      <c r="K7" s="4">
        <v>4</v>
      </c>
      <c r="L7" s="4">
        <v>47</v>
      </c>
      <c r="M7" s="4">
        <v>48</v>
      </c>
      <c r="N7" s="16"/>
    </row>
    <row r="8" spans="1:14" ht="15.75" x14ac:dyDescent="0.25">
      <c r="A8" s="19">
        <v>22878393</v>
      </c>
      <c r="B8" s="7" t="s">
        <v>96</v>
      </c>
      <c r="C8" s="4">
        <v>8</v>
      </c>
      <c r="D8" s="4">
        <v>247</v>
      </c>
      <c r="E8" s="4">
        <v>8</v>
      </c>
      <c r="F8" s="4">
        <v>209</v>
      </c>
      <c r="G8" s="4">
        <v>2</v>
      </c>
      <c r="H8" s="4">
        <v>40</v>
      </c>
      <c r="I8" s="4">
        <v>4</v>
      </c>
      <c r="J8" s="4">
        <v>120</v>
      </c>
      <c r="K8" s="4">
        <v>4</v>
      </c>
      <c r="L8" s="4">
        <v>29</v>
      </c>
      <c r="M8" s="4">
        <v>37</v>
      </c>
      <c r="N8" s="16"/>
    </row>
    <row r="9" spans="1:14" ht="15.75" x14ac:dyDescent="0.25">
      <c r="A9" s="19">
        <v>22878401</v>
      </c>
      <c r="B9" s="7" t="s">
        <v>97</v>
      </c>
      <c r="C9" s="4">
        <v>12</v>
      </c>
      <c r="D9" s="4">
        <v>295</v>
      </c>
      <c r="E9" s="4">
        <v>10</v>
      </c>
      <c r="F9" s="4">
        <v>228</v>
      </c>
      <c r="G9" s="4">
        <v>2</v>
      </c>
      <c r="H9" s="4">
        <v>42</v>
      </c>
      <c r="I9" s="4">
        <v>6</v>
      </c>
      <c r="J9" s="4">
        <v>184</v>
      </c>
      <c r="K9" s="4">
        <v>4</v>
      </c>
      <c r="L9" s="4">
        <v>48</v>
      </c>
      <c r="M9" s="4">
        <v>46</v>
      </c>
      <c r="N9" s="16"/>
    </row>
    <row r="10" spans="1:14" ht="15.75" x14ac:dyDescent="0.25">
      <c r="A10" s="19">
        <v>22878418</v>
      </c>
      <c r="B10" s="7" t="s">
        <v>94</v>
      </c>
      <c r="C10" s="4">
        <v>14</v>
      </c>
      <c r="D10" s="4">
        <v>449</v>
      </c>
      <c r="E10" s="4">
        <v>16</v>
      </c>
      <c r="F10" s="4">
        <v>510</v>
      </c>
      <c r="G10" s="4">
        <v>5</v>
      </c>
      <c r="H10" s="4">
        <v>130</v>
      </c>
      <c r="I10" s="4">
        <v>14</v>
      </c>
      <c r="J10" s="4">
        <v>449</v>
      </c>
      <c r="K10" s="4">
        <v>8</v>
      </c>
      <c r="L10" s="4">
        <v>72</v>
      </c>
      <c r="M10" s="4">
        <v>85</v>
      </c>
      <c r="N10" s="16"/>
    </row>
    <row r="11" spans="1:14" ht="15.75" x14ac:dyDescent="0.25">
      <c r="A11" s="19">
        <v>22878424</v>
      </c>
      <c r="B11" s="7" t="s">
        <v>105</v>
      </c>
      <c r="C11" s="4">
        <v>8</v>
      </c>
      <c r="D11" s="4">
        <v>239</v>
      </c>
      <c r="E11" s="4">
        <v>10</v>
      </c>
      <c r="F11" s="4">
        <v>265</v>
      </c>
      <c r="G11" s="4">
        <v>2</v>
      </c>
      <c r="H11" s="4">
        <v>36</v>
      </c>
      <c r="I11" s="4">
        <v>4</v>
      </c>
      <c r="J11" s="4">
        <v>120</v>
      </c>
      <c r="K11" s="4">
        <v>2</v>
      </c>
      <c r="L11" s="4">
        <v>39</v>
      </c>
      <c r="M11" s="4">
        <v>44</v>
      </c>
      <c r="N11" s="16"/>
    </row>
    <row r="12" spans="1:14" ht="15.75" x14ac:dyDescent="0.25">
      <c r="A12" s="19">
        <v>22878430</v>
      </c>
      <c r="B12" s="7" t="s">
        <v>93</v>
      </c>
      <c r="C12" s="4">
        <v>10</v>
      </c>
      <c r="D12" s="4">
        <v>258</v>
      </c>
      <c r="E12" s="4">
        <v>10</v>
      </c>
      <c r="F12" s="4">
        <v>252</v>
      </c>
      <c r="G12" s="4">
        <v>2</v>
      </c>
      <c r="H12" s="4">
        <v>49</v>
      </c>
      <c r="I12" s="4">
        <v>5</v>
      </c>
      <c r="J12" s="4">
        <v>150</v>
      </c>
      <c r="K12" s="4">
        <v>5</v>
      </c>
      <c r="L12" s="4">
        <v>38</v>
      </c>
      <c r="M12" s="4">
        <v>47</v>
      </c>
      <c r="N12" s="16"/>
    </row>
    <row r="13" spans="1:14" ht="15.75" x14ac:dyDescent="0.25">
      <c r="A13" s="19">
        <v>22878447</v>
      </c>
      <c r="B13" s="7" t="s">
        <v>98</v>
      </c>
      <c r="C13" s="4">
        <v>12</v>
      </c>
      <c r="D13" s="4">
        <v>411</v>
      </c>
      <c r="E13" s="4">
        <v>14</v>
      </c>
      <c r="F13" s="4">
        <v>371</v>
      </c>
      <c r="G13" s="4">
        <v>2</v>
      </c>
      <c r="H13" s="4">
        <v>63</v>
      </c>
      <c r="I13" s="4">
        <v>12</v>
      </c>
      <c r="J13" s="4">
        <v>411</v>
      </c>
      <c r="K13" s="4">
        <v>7</v>
      </c>
      <c r="L13" s="4">
        <v>49</v>
      </c>
      <c r="M13" s="4">
        <v>63</v>
      </c>
      <c r="N13" s="16"/>
    </row>
    <row r="14" spans="1:14" ht="15.75" x14ac:dyDescent="0.25">
      <c r="A14" s="19">
        <v>22878453</v>
      </c>
      <c r="B14" s="7" t="s">
        <v>144</v>
      </c>
      <c r="C14" s="4">
        <v>11</v>
      </c>
      <c r="D14" s="4">
        <v>331</v>
      </c>
      <c r="E14" s="4">
        <v>11</v>
      </c>
      <c r="F14" s="4">
        <v>291</v>
      </c>
      <c r="G14" s="4">
        <v>2</v>
      </c>
      <c r="H14" s="4">
        <v>32</v>
      </c>
      <c r="I14" s="4">
        <v>8</v>
      </c>
      <c r="J14" s="4">
        <v>244</v>
      </c>
      <c r="K14" s="4">
        <v>8</v>
      </c>
      <c r="L14" s="4">
        <v>63</v>
      </c>
      <c r="M14" s="4">
        <v>48</v>
      </c>
      <c r="N14" s="16"/>
    </row>
    <row r="15" spans="1:14" ht="15.75" x14ac:dyDescent="0.25">
      <c r="A15" s="19">
        <v>33306806</v>
      </c>
      <c r="B15" s="7" t="s">
        <v>102</v>
      </c>
      <c r="C15" s="4">
        <v>12</v>
      </c>
      <c r="D15" s="4">
        <v>319</v>
      </c>
      <c r="E15" s="4">
        <v>10</v>
      </c>
      <c r="F15" s="4">
        <v>226</v>
      </c>
      <c r="G15" s="4">
        <v>3</v>
      </c>
      <c r="H15" s="4">
        <v>59</v>
      </c>
      <c r="I15" s="4">
        <v>6</v>
      </c>
      <c r="J15" s="4">
        <v>180</v>
      </c>
      <c r="K15" s="4">
        <v>6</v>
      </c>
      <c r="L15" s="4">
        <v>41</v>
      </c>
      <c r="M15" s="4">
        <v>49</v>
      </c>
      <c r="N15" s="16"/>
    </row>
    <row r="16" spans="1:14" ht="15.75" x14ac:dyDescent="0.25">
      <c r="A16" s="19">
        <v>22878467</v>
      </c>
      <c r="B16" s="7" t="s">
        <v>103</v>
      </c>
      <c r="C16" s="4">
        <v>14</v>
      </c>
      <c r="D16" s="4">
        <v>402</v>
      </c>
      <c r="E16" s="4">
        <v>15</v>
      </c>
      <c r="F16" s="4">
        <v>377</v>
      </c>
      <c r="G16" s="4">
        <v>2</v>
      </c>
      <c r="H16" s="4">
        <v>36</v>
      </c>
      <c r="I16" s="4">
        <v>9</v>
      </c>
      <c r="J16" s="4">
        <v>270</v>
      </c>
      <c r="K16" s="4">
        <v>9</v>
      </c>
      <c r="L16" s="4">
        <v>60</v>
      </c>
      <c r="M16" s="4">
        <v>61</v>
      </c>
      <c r="N16" s="16"/>
    </row>
    <row r="17" spans="1:14" ht="15.75" x14ac:dyDescent="0.25">
      <c r="A17" s="19">
        <v>22878476</v>
      </c>
      <c r="B17" s="7" t="s">
        <v>104</v>
      </c>
      <c r="C17" s="4">
        <v>17</v>
      </c>
      <c r="D17" s="4">
        <v>492</v>
      </c>
      <c r="E17" s="4">
        <v>20</v>
      </c>
      <c r="F17" s="4">
        <v>525</v>
      </c>
      <c r="G17" s="4">
        <v>4</v>
      </c>
      <c r="H17" s="4">
        <v>106</v>
      </c>
      <c r="I17" s="4">
        <v>12</v>
      </c>
      <c r="J17" s="4">
        <v>376</v>
      </c>
      <c r="K17" s="4">
        <v>7</v>
      </c>
      <c r="L17" s="4">
        <v>55</v>
      </c>
      <c r="M17" s="4">
        <v>84</v>
      </c>
      <c r="N17" s="16"/>
    </row>
    <row r="18" spans="1:14" ht="15.75" x14ac:dyDescent="0.25">
      <c r="A18" s="19">
        <v>22878482</v>
      </c>
      <c r="B18" s="7" t="s">
        <v>99</v>
      </c>
      <c r="C18" s="4">
        <v>15</v>
      </c>
      <c r="D18" s="4">
        <v>517</v>
      </c>
      <c r="E18" s="4">
        <v>16</v>
      </c>
      <c r="F18" s="4">
        <v>503</v>
      </c>
      <c r="G18" s="4">
        <v>3</v>
      </c>
      <c r="H18" s="4">
        <v>74</v>
      </c>
      <c r="I18" s="4">
        <v>14</v>
      </c>
      <c r="J18" s="4">
        <v>433</v>
      </c>
      <c r="K18" s="4">
        <v>12</v>
      </c>
      <c r="L18" s="4">
        <v>54</v>
      </c>
      <c r="M18" s="4">
        <v>90</v>
      </c>
      <c r="N18" s="16"/>
    </row>
    <row r="19" spans="1:14" ht="15.75" x14ac:dyDescent="0.25">
      <c r="A19" s="19">
        <v>22878499</v>
      </c>
      <c r="B19" s="7" t="s">
        <v>100</v>
      </c>
      <c r="C19" s="4">
        <v>16</v>
      </c>
      <c r="D19" s="4">
        <v>488</v>
      </c>
      <c r="E19" s="4">
        <v>19</v>
      </c>
      <c r="F19" s="4">
        <v>521</v>
      </c>
      <c r="G19" s="4">
        <v>5</v>
      </c>
      <c r="H19" s="4">
        <v>100</v>
      </c>
      <c r="I19" s="4">
        <v>16</v>
      </c>
      <c r="J19" s="4">
        <v>461</v>
      </c>
      <c r="K19" s="4">
        <v>12</v>
      </c>
      <c r="L19" s="4">
        <v>68</v>
      </c>
      <c r="M19" s="4">
        <v>105</v>
      </c>
      <c r="N19" s="16"/>
    </row>
    <row r="20" spans="1:14" ht="15.75" x14ac:dyDescent="0.25">
      <c r="A20" s="19">
        <v>22878507</v>
      </c>
      <c r="B20" s="7" t="s">
        <v>101</v>
      </c>
      <c r="C20" s="4">
        <v>16</v>
      </c>
      <c r="D20" s="4">
        <v>523</v>
      </c>
      <c r="E20" s="4">
        <v>20</v>
      </c>
      <c r="F20" s="4">
        <v>658</v>
      </c>
      <c r="G20" s="4">
        <v>6</v>
      </c>
      <c r="H20" s="4">
        <v>150</v>
      </c>
      <c r="I20" s="4">
        <v>17</v>
      </c>
      <c r="J20" s="4">
        <v>553</v>
      </c>
      <c r="K20" s="4">
        <v>15</v>
      </c>
      <c r="L20" s="4">
        <v>75</v>
      </c>
      <c r="M20" s="4">
        <v>98</v>
      </c>
      <c r="N20" s="16"/>
    </row>
    <row r="21" spans="1:14" ht="15.75" x14ac:dyDescent="0.25">
      <c r="A21" s="19">
        <v>22878513</v>
      </c>
      <c r="B21" s="7" t="s">
        <v>106</v>
      </c>
      <c r="C21" s="4">
        <v>18</v>
      </c>
      <c r="D21" s="4">
        <v>588</v>
      </c>
      <c r="E21" s="4">
        <v>20</v>
      </c>
      <c r="F21" s="4">
        <v>590</v>
      </c>
      <c r="G21" s="4">
        <v>4</v>
      </c>
      <c r="H21" s="4">
        <v>116</v>
      </c>
      <c r="I21" s="4">
        <v>13</v>
      </c>
      <c r="J21" s="4">
        <v>390</v>
      </c>
      <c r="K21" s="4">
        <v>9</v>
      </c>
      <c r="L21" s="4">
        <v>56</v>
      </c>
      <c r="M21" s="4">
        <v>122</v>
      </c>
      <c r="N21" s="16"/>
    </row>
    <row r="22" spans="1:14" ht="15.75" x14ac:dyDescent="0.25">
      <c r="A22" s="19">
        <v>22878521</v>
      </c>
      <c r="B22" s="7" t="s">
        <v>107</v>
      </c>
      <c r="C22" s="4">
        <v>11</v>
      </c>
      <c r="D22" s="4">
        <v>260</v>
      </c>
      <c r="E22" s="4">
        <v>7</v>
      </c>
      <c r="F22" s="4">
        <v>167</v>
      </c>
      <c r="G22" s="4">
        <v>1</v>
      </c>
      <c r="H22" s="4">
        <v>20</v>
      </c>
      <c r="I22" s="4">
        <v>7</v>
      </c>
      <c r="J22" s="4">
        <v>212</v>
      </c>
      <c r="K22" s="4">
        <v>7</v>
      </c>
      <c r="L22" s="4">
        <v>39</v>
      </c>
      <c r="M22" s="4">
        <v>35</v>
      </c>
      <c r="N22" s="16"/>
    </row>
    <row r="23" spans="1:14" ht="15.75" x14ac:dyDescent="0.25">
      <c r="A23" s="19">
        <v>22878536</v>
      </c>
      <c r="B23" s="7" t="s">
        <v>108</v>
      </c>
      <c r="C23" s="4">
        <v>10</v>
      </c>
      <c r="D23" s="4">
        <v>214</v>
      </c>
      <c r="E23" s="4">
        <v>9</v>
      </c>
      <c r="F23" s="4">
        <v>204</v>
      </c>
      <c r="G23" s="4">
        <v>2</v>
      </c>
      <c r="H23" s="4">
        <v>31</v>
      </c>
      <c r="I23" s="4">
        <v>6</v>
      </c>
      <c r="J23" s="4">
        <v>175</v>
      </c>
      <c r="K23" s="4">
        <v>6</v>
      </c>
      <c r="L23" s="4">
        <v>43</v>
      </c>
      <c r="M23" s="4">
        <v>38</v>
      </c>
      <c r="N23" s="16"/>
    </row>
    <row r="24" spans="1:14" ht="15.75" x14ac:dyDescent="0.25">
      <c r="A24" s="19">
        <v>22878542</v>
      </c>
      <c r="B24" s="7" t="s">
        <v>112</v>
      </c>
      <c r="C24" s="4">
        <v>14</v>
      </c>
      <c r="D24" s="4">
        <v>426</v>
      </c>
      <c r="E24" s="4">
        <v>15</v>
      </c>
      <c r="F24" s="4">
        <v>446</v>
      </c>
      <c r="G24" s="4">
        <v>3</v>
      </c>
      <c r="H24" s="4">
        <v>82</v>
      </c>
      <c r="I24" s="4">
        <v>10</v>
      </c>
      <c r="J24" s="4">
        <v>295</v>
      </c>
      <c r="K24" s="4">
        <v>7</v>
      </c>
      <c r="L24" s="4">
        <v>42</v>
      </c>
      <c r="M24" s="4">
        <v>64</v>
      </c>
      <c r="N24" s="16"/>
    </row>
    <row r="25" spans="1:14" ht="15.75" x14ac:dyDescent="0.25">
      <c r="A25" s="19">
        <v>22878559</v>
      </c>
      <c r="B25" s="7" t="s">
        <v>109</v>
      </c>
      <c r="C25" s="4">
        <v>11</v>
      </c>
      <c r="D25" s="4">
        <v>263</v>
      </c>
      <c r="E25" s="4">
        <v>8</v>
      </c>
      <c r="F25" s="4">
        <v>214</v>
      </c>
      <c r="G25" s="4">
        <v>2</v>
      </c>
      <c r="H25" s="4">
        <v>49</v>
      </c>
      <c r="I25" s="4">
        <v>9</v>
      </c>
      <c r="J25" s="4">
        <v>270</v>
      </c>
      <c r="K25" s="4">
        <v>6</v>
      </c>
      <c r="L25" s="4">
        <v>46</v>
      </c>
      <c r="M25" s="4">
        <v>46</v>
      </c>
      <c r="N25" s="16"/>
    </row>
    <row r="26" spans="1:14" ht="15.75" x14ac:dyDescent="0.25">
      <c r="A26" s="19">
        <v>22878565</v>
      </c>
      <c r="B26" s="7" t="s">
        <v>110</v>
      </c>
      <c r="C26" s="4">
        <v>11</v>
      </c>
      <c r="D26" s="4">
        <v>316</v>
      </c>
      <c r="E26" s="4">
        <v>10</v>
      </c>
      <c r="F26" s="4">
        <v>252</v>
      </c>
      <c r="G26" s="4">
        <v>2</v>
      </c>
      <c r="H26" s="4">
        <v>36</v>
      </c>
      <c r="I26" s="4">
        <v>6</v>
      </c>
      <c r="J26" s="4">
        <v>180</v>
      </c>
      <c r="K26" s="4">
        <v>6</v>
      </c>
      <c r="L26" s="4">
        <v>44</v>
      </c>
      <c r="M26" s="4">
        <v>46</v>
      </c>
      <c r="N26" s="16"/>
    </row>
    <row r="27" spans="1:14" ht="15.75" x14ac:dyDescent="0.25">
      <c r="A27" s="19">
        <v>22878571</v>
      </c>
      <c r="B27" s="7" t="s">
        <v>111</v>
      </c>
      <c r="C27" s="4">
        <v>14</v>
      </c>
      <c r="D27" s="4">
        <v>424</v>
      </c>
      <c r="E27" s="4">
        <v>14</v>
      </c>
      <c r="F27" s="4">
        <v>390</v>
      </c>
      <c r="G27" s="4">
        <v>2</v>
      </c>
      <c r="H27" s="4">
        <v>45</v>
      </c>
      <c r="I27" s="4">
        <v>9</v>
      </c>
      <c r="J27" s="4">
        <v>273</v>
      </c>
      <c r="K27" s="4">
        <v>9</v>
      </c>
      <c r="L27" s="4">
        <v>46</v>
      </c>
      <c r="M27" s="4">
        <v>63</v>
      </c>
      <c r="N27" s="16"/>
    </row>
    <row r="28" spans="1:14" ht="15.75" x14ac:dyDescent="0.25">
      <c r="A28" s="19">
        <v>22878588</v>
      </c>
      <c r="B28" s="7" t="s">
        <v>113</v>
      </c>
      <c r="C28" s="4">
        <v>14</v>
      </c>
      <c r="D28" s="4">
        <v>426</v>
      </c>
      <c r="E28" s="4">
        <v>14</v>
      </c>
      <c r="F28" s="4">
        <v>414</v>
      </c>
      <c r="G28" s="4">
        <v>2</v>
      </c>
      <c r="H28" s="4">
        <v>59</v>
      </c>
      <c r="I28" s="4">
        <v>7</v>
      </c>
      <c r="J28" s="4">
        <v>240</v>
      </c>
      <c r="K28" s="4">
        <v>6</v>
      </c>
      <c r="L28" s="4">
        <v>45</v>
      </c>
      <c r="M28" s="4">
        <v>69</v>
      </c>
      <c r="N28" s="16"/>
    </row>
    <row r="29" spans="1:14" ht="15.75" x14ac:dyDescent="0.25">
      <c r="A29" s="19">
        <v>22878594</v>
      </c>
      <c r="B29" s="7" t="s">
        <v>114</v>
      </c>
      <c r="C29" s="4">
        <v>12</v>
      </c>
      <c r="D29" s="4">
        <v>322</v>
      </c>
      <c r="E29" s="4">
        <v>10</v>
      </c>
      <c r="F29" s="4">
        <v>281</v>
      </c>
      <c r="G29" s="4">
        <v>2</v>
      </c>
      <c r="H29" s="4">
        <v>50</v>
      </c>
      <c r="I29" s="4">
        <v>6</v>
      </c>
      <c r="J29" s="4">
        <v>180</v>
      </c>
      <c r="K29" s="4">
        <v>6</v>
      </c>
      <c r="L29" s="4">
        <v>48</v>
      </c>
      <c r="M29" s="4">
        <v>52</v>
      </c>
      <c r="N29" s="16"/>
    </row>
    <row r="30" spans="1:14" ht="15.75" x14ac:dyDescent="0.25">
      <c r="A30" s="19">
        <v>22878602</v>
      </c>
      <c r="B30" s="7" t="s">
        <v>119</v>
      </c>
      <c r="C30" s="4">
        <v>12</v>
      </c>
      <c r="D30" s="4">
        <v>365</v>
      </c>
      <c r="E30" s="4">
        <v>14</v>
      </c>
      <c r="F30" s="4">
        <v>406</v>
      </c>
      <c r="G30" s="4">
        <v>2</v>
      </c>
      <c r="H30" s="4">
        <v>58</v>
      </c>
      <c r="I30" s="4">
        <v>10</v>
      </c>
      <c r="J30" s="4">
        <v>309</v>
      </c>
      <c r="K30" s="4">
        <v>10</v>
      </c>
      <c r="L30" s="4">
        <v>55</v>
      </c>
      <c r="M30" s="4">
        <v>67</v>
      </c>
      <c r="N30" s="16"/>
    </row>
    <row r="31" spans="1:14" ht="15.75" x14ac:dyDescent="0.25">
      <c r="A31" s="19">
        <v>22878619</v>
      </c>
      <c r="B31" s="7" t="s">
        <v>118</v>
      </c>
      <c r="C31" s="4">
        <v>16</v>
      </c>
      <c r="D31" s="4">
        <v>526</v>
      </c>
      <c r="E31" s="4">
        <v>18</v>
      </c>
      <c r="F31" s="4">
        <v>543</v>
      </c>
      <c r="G31" s="4">
        <v>4</v>
      </c>
      <c r="H31" s="4">
        <v>108</v>
      </c>
      <c r="I31" s="4">
        <v>31</v>
      </c>
      <c r="J31" s="4">
        <v>972</v>
      </c>
      <c r="K31" s="4">
        <v>38</v>
      </c>
      <c r="L31" s="4">
        <v>104</v>
      </c>
      <c r="M31" s="4">
        <v>96</v>
      </c>
      <c r="N31" s="16"/>
    </row>
    <row r="32" spans="1:14" ht="15.75" x14ac:dyDescent="0.25">
      <c r="A32" s="19">
        <v>22878625</v>
      </c>
      <c r="B32" s="7" t="s">
        <v>117</v>
      </c>
      <c r="C32" s="4">
        <v>22</v>
      </c>
      <c r="D32" s="4">
        <v>566</v>
      </c>
      <c r="E32" s="4">
        <v>19</v>
      </c>
      <c r="F32" s="4">
        <v>502</v>
      </c>
      <c r="G32" s="4">
        <v>2</v>
      </c>
      <c r="H32" s="4">
        <v>61</v>
      </c>
      <c r="I32" s="4">
        <v>20</v>
      </c>
      <c r="J32" s="4">
        <v>568</v>
      </c>
      <c r="K32" s="4">
        <v>16</v>
      </c>
      <c r="L32" s="4">
        <v>58</v>
      </c>
      <c r="M32" s="4">
        <v>99</v>
      </c>
      <c r="N32" s="16"/>
    </row>
    <row r="33" spans="1:14" ht="15.75" x14ac:dyDescent="0.25">
      <c r="A33" s="19">
        <v>22878631</v>
      </c>
      <c r="B33" s="7" t="s">
        <v>116</v>
      </c>
      <c r="C33" s="4">
        <v>13</v>
      </c>
      <c r="D33" s="4">
        <v>384</v>
      </c>
      <c r="E33" s="4">
        <v>15</v>
      </c>
      <c r="F33" s="4">
        <v>410</v>
      </c>
      <c r="G33" s="4">
        <v>4</v>
      </c>
      <c r="H33" s="4">
        <v>94</v>
      </c>
      <c r="I33" s="4">
        <v>5</v>
      </c>
      <c r="J33" s="4">
        <v>150</v>
      </c>
      <c r="K33" s="4">
        <v>5</v>
      </c>
      <c r="L33" s="4">
        <v>55</v>
      </c>
      <c r="M33" s="4">
        <v>75</v>
      </c>
      <c r="N33" s="16"/>
    </row>
    <row r="34" spans="1:14" ht="15.75" x14ac:dyDescent="0.25">
      <c r="A34" s="19">
        <v>22878648</v>
      </c>
      <c r="B34" s="7" t="s">
        <v>115</v>
      </c>
      <c r="C34" s="4">
        <v>15</v>
      </c>
      <c r="D34" s="4">
        <v>463</v>
      </c>
      <c r="E34" s="4">
        <v>17</v>
      </c>
      <c r="F34" s="4">
        <v>495</v>
      </c>
      <c r="G34" s="4">
        <v>3</v>
      </c>
      <c r="H34" s="4">
        <v>63</v>
      </c>
      <c r="I34" s="4">
        <v>11</v>
      </c>
      <c r="J34" s="4">
        <v>333</v>
      </c>
      <c r="K34" s="4">
        <v>8</v>
      </c>
      <c r="L34" s="4">
        <v>61</v>
      </c>
      <c r="M34" s="4">
        <v>82</v>
      </c>
      <c r="N34" s="16"/>
    </row>
    <row r="35" spans="1:14" ht="15.75" x14ac:dyDescent="0.25">
      <c r="A35" s="19">
        <v>22878654</v>
      </c>
      <c r="B35" s="7" t="s">
        <v>120</v>
      </c>
      <c r="C35" s="4">
        <v>14</v>
      </c>
      <c r="D35" s="4">
        <v>303</v>
      </c>
      <c r="E35" s="4">
        <v>10</v>
      </c>
      <c r="F35" s="4">
        <v>268</v>
      </c>
      <c r="G35" s="4">
        <v>2</v>
      </c>
      <c r="H35" s="4">
        <v>39</v>
      </c>
      <c r="I35" s="4">
        <v>13</v>
      </c>
      <c r="J35" s="4">
        <v>303</v>
      </c>
      <c r="K35" s="4">
        <v>13</v>
      </c>
      <c r="L35" s="4">
        <v>56</v>
      </c>
      <c r="M35" s="4">
        <v>52</v>
      </c>
      <c r="N35" s="16"/>
    </row>
    <row r="36" spans="1:14" ht="15.75" x14ac:dyDescent="0.25">
      <c r="A36" s="19">
        <v>22878660</v>
      </c>
      <c r="B36" s="7" t="s">
        <v>121</v>
      </c>
      <c r="C36" s="4">
        <v>19</v>
      </c>
      <c r="D36" s="4">
        <v>588</v>
      </c>
      <c r="E36" s="4">
        <v>18</v>
      </c>
      <c r="F36" s="4">
        <v>518</v>
      </c>
      <c r="G36" s="4">
        <v>6</v>
      </c>
      <c r="H36" s="4">
        <v>121</v>
      </c>
      <c r="I36" s="4">
        <v>19</v>
      </c>
      <c r="J36" s="4">
        <v>588</v>
      </c>
      <c r="K36" s="4">
        <v>7</v>
      </c>
      <c r="L36" s="4">
        <v>65</v>
      </c>
      <c r="M36" s="4">
        <v>87</v>
      </c>
      <c r="N36" s="16"/>
    </row>
    <row r="37" spans="1:14" ht="15.75" x14ac:dyDescent="0.25">
      <c r="A37" s="19">
        <v>25904889</v>
      </c>
      <c r="B37" s="7" t="s">
        <v>122</v>
      </c>
      <c r="C37" s="4">
        <v>16</v>
      </c>
      <c r="D37" s="4">
        <v>496</v>
      </c>
      <c r="E37" s="4">
        <v>17</v>
      </c>
      <c r="F37" s="4">
        <v>455</v>
      </c>
      <c r="G37" s="4">
        <v>3</v>
      </c>
      <c r="H37" s="4">
        <v>66</v>
      </c>
      <c r="I37" s="4">
        <v>11</v>
      </c>
      <c r="J37" s="4">
        <v>355</v>
      </c>
      <c r="K37" s="4">
        <v>9</v>
      </c>
      <c r="L37" s="4">
        <v>64</v>
      </c>
      <c r="M37" s="4">
        <v>90</v>
      </c>
    </row>
    <row r="38" spans="1:14" ht="15.75" x14ac:dyDescent="0.25">
      <c r="A38" s="19">
        <v>25805704</v>
      </c>
      <c r="B38" s="11" t="s">
        <v>134</v>
      </c>
      <c r="C38" s="4">
        <v>13</v>
      </c>
      <c r="D38" s="4">
        <v>428</v>
      </c>
      <c r="E38" s="4">
        <v>19</v>
      </c>
      <c r="F38" s="4">
        <v>577</v>
      </c>
      <c r="G38" s="4">
        <v>4</v>
      </c>
      <c r="H38" s="4">
        <v>115</v>
      </c>
      <c r="I38" s="4">
        <v>14</v>
      </c>
      <c r="J38" s="4">
        <v>458</v>
      </c>
      <c r="K38" s="4">
        <v>9</v>
      </c>
      <c r="L38" s="4">
        <v>60</v>
      </c>
      <c r="M38" s="4">
        <v>81</v>
      </c>
    </row>
    <row r="39" spans="1:14" ht="15.75" x14ac:dyDescent="0.25">
      <c r="A39" s="19">
        <v>13680798</v>
      </c>
      <c r="B39" s="7" t="s">
        <v>143</v>
      </c>
      <c r="C39" s="4">
        <v>14</v>
      </c>
      <c r="D39" s="4">
        <v>458</v>
      </c>
      <c r="E39" s="4">
        <v>19</v>
      </c>
      <c r="F39" s="4">
        <v>541</v>
      </c>
      <c r="G39" s="4">
        <v>6</v>
      </c>
      <c r="H39" s="4">
        <v>159</v>
      </c>
      <c r="I39" s="4">
        <v>15</v>
      </c>
      <c r="J39" s="4">
        <v>490</v>
      </c>
      <c r="K39" s="4">
        <v>15</v>
      </c>
      <c r="L39" s="4">
        <v>92</v>
      </c>
      <c r="M39" s="4">
        <v>130</v>
      </c>
    </row>
    <row r="40" spans="1:14" ht="15.75" x14ac:dyDescent="0.25">
      <c r="A40" s="19">
        <v>22878696</v>
      </c>
      <c r="B40" s="7">
        <v>7</v>
      </c>
      <c r="C40" s="4"/>
      <c r="D40" s="4"/>
      <c r="E40" s="4"/>
      <c r="F40" s="4"/>
      <c r="G40" s="4">
        <v>10</v>
      </c>
      <c r="H40" s="4">
        <v>180</v>
      </c>
      <c r="I40" s="4"/>
      <c r="J40" s="4"/>
      <c r="K40" s="4"/>
      <c r="L40" s="4">
        <v>15</v>
      </c>
      <c r="M40" s="4">
        <v>10</v>
      </c>
    </row>
    <row r="41" spans="1:14" ht="15.75" x14ac:dyDescent="0.25">
      <c r="A41" s="19">
        <v>22878677</v>
      </c>
      <c r="B41" s="7" t="s">
        <v>141</v>
      </c>
      <c r="C41" s="4">
        <v>14</v>
      </c>
      <c r="D41" s="4">
        <v>117</v>
      </c>
      <c r="E41" s="4">
        <v>15</v>
      </c>
      <c r="F41" s="4">
        <v>152</v>
      </c>
      <c r="G41" s="4">
        <v>3</v>
      </c>
      <c r="H41" s="4">
        <v>30</v>
      </c>
      <c r="I41" s="4"/>
      <c r="J41" s="4"/>
      <c r="K41" s="4"/>
      <c r="L41" s="4">
        <v>138</v>
      </c>
      <c r="M41" s="4">
        <v>94</v>
      </c>
    </row>
    <row r="42" spans="1:14" ht="15.75" x14ac:dyDescent="0.25">
      <c r="A42" s="19">
        <v>22878683</v>
      </c>
      <c r="B42" s="7" t="s">
        <v>142</v>
      </c>
      <c r="C42" s="4">
        <v>5</v>
      </c>
      <c r="D42" s="4">
        <v>51</v>
      </c>
      <c r="E42" s="4">
        <v>6</v>
      </c>
      <c r="F42" s="4">
        <v>59</v>
      </c>
      <c r="G42" s="4">
        <v>1</v>
      </c>
      <c r="H42" s="4">
        <v>10</v>
      </c>
      <c r="I42" s="4"/>
      <c r="J42" s="4"/>
      <c r="K42" s="4"/>
      <c r="L42" s="4">
        <v>79</v>
      </c>
      <c r="M42" s="4">
        <v>37</v>
      </c>
    </row>
  </sheetData>
  <mergeCells count="7">
    <mergeCell ref="I1:K1"/>
    <mergeCell ref="L1:M1"/>
    <mergeCell ref="B1:B2"/>
    <mergeCell ref="A1:A2"/>
    <mergeCell ref="C1:D1"/>
    <mergeCell ref="G1:H1"/>
    <mergeCell ref="E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workbookViewId="0">
      <pane xSplit="2" ySplit="1" topLeftCell="C17" activePane="bottomRight" state="frozen"/>
      <selection pane="topRight" activeCell="C1" sqref="C1"/>
      <selection pane="bottomLeft" activeCell="A2" sqref="A2"/>
      <selection pane="bottomRight" activeCell="F32" sqref="F32:M32"/>
    </sheetView>
  </sheetViews>
  <sheetFormatPr defaultRowHeight="15" x14ac:dyDescent="0.25"/>
  <cols>
    <col min="1" max="1" width="12.28515625" customWidth="1"/>
    <col min="2" max="2" width="30.42578125" customWidth="1"/>
    <col min="3" max="3" width="11.85546875" customWidth="1"/>
    <col min="4" max="4" width="14.5703125" style="25" customWidth="1"/>
    <col min="5" max="5" width="13.140625" customWidth="1"/>
    <col min="6" max="6" width="10.85546875" customWidth="1"/>
    <col min="7" max="7" width="8.28515625" bestFit="1" customWidth="1"/>
    <col min="8" max="8" width="13.5703125" customWidth="1"/>
    <col min="9" max="9" width="9.5703125" customWidth="1"/>
    <col min="13" max="13" width="12.42578125" customWidth="1"/>
    <col min="14" max="14" width="13.5703125" customWidth="1"/>
    <col min="16" max="16" width="15.7109375" customWidth="1"/>
    <col min="17" max="17" width="16.28515625" customWidth="1"/>
    <col min="18" max="18" width="12.7109375" customWidth="1"/>
    <col min="19" max="19" width="13.42578125" bestFit="1" customWidth="1"/>
    <col min="20" max="21" width="12.140625" customWidth="1"/>
    <col min="22" max="22" width="15.42578125" customWidth="1"/>
    <col min="23" max="23" width="14.140625" customWidth="1"/>
    <col min="24" max="24" width="12.140625" customWidth="1"/>
    <col min="25" max="25" width="13.28515625" customWidth="1"/>
    <col min="27" max="27" width="13.85546875" customWidth="1"/>
    <col min="28" max="28" width="15.140625" customWidth="1"/>
    <col min="30" max="30" width="18.7109375" customWidth="1"/>
  </cols>
  <sheetData>
    <row r="1" spans="1:30" ht="60" x14ac:dyDescent="0.25">
      <c r="A1" s="2" t="s">
        <v>0</v>
      </c>
      <c r="B1" s="2" t="s">
        <v>1</v>
      </c>
      <c r="C1" s="2" t="s">
        <v>28</v>
      </c>
      <c r="D1" s="23" t="s">
        <v>29</v>
      </c>
      <c r="E1" s="2" t="s">
        <v>30</v>
      </c>
      <c r="F1" s="2" t="s">
        <v>31</v>
      </c>
      <c r="G1" s="2" t="s">
        <v>32</v>
      </c>
      <c r="H1" s="2" t="s">
        <v>33</v>
      </c>
      <c r="I1" s="2" t="s">
        <v>34</v>
      </c>
      <c r="J1" s="2" t="s">
        <v>35</v>
      </c>
      <c r="K1" s="2" t="s">
        <v>36</v>
      </c>
      <c r="L1" s="2" t="s">
        <v>37</v>
      </c>
      <c r="M1" s="2" t="s">
        <v>38</v>
      </c>
      <c r="N1" s="2" t="s">
        <v>39</v>
      </c>
      <c r="O1" s="2" t="s">
        <v>40</v>
      </c>
      <c r="P1" s="2" t="s">
        <v>41</v>
      </c>
      <c r="Q1" s="2" t="s">
        <v>42</v>
      </c>
      <c r="R1" s="2" t="s">
        <v>43</v>
      </c>
      <c r="S1" s="2" t="s">
        <v>44</v>
      </c>
      <c r="T1" s="2" t="s">
        <v>45</v>
      </c>
      <c r="U1" s="2" t="s">
        <v>46</v>
      </c>
      <c r="V1" s="2" t="s">
        <v>47</v>
      </c>
      <c r="W1" s="2" t="s">
        <v>48</v>
      </c>
      <c r="X1" s="2" t="s">
        <v>49</v>
      </c>
      <c r="Y1" s="2" t="s">
        <v>50</v>
      </c>
      <c r="Z1" s="2" t="s">
        <v>51</v>
      </c>
      <c r="AA1" s="2" t="s">
        <v>52</v>
      </c>
      <c r="AB1" s="2" t="s">
        <v>53</v>
      </c>
      <c r="AC1" s="2" t="s">
        <v>54</v>
      </c>
      <c r="AD1" s="2" t="s">
        <v>55</v>
      </c>
    </row>
    <row r="2" spans="1:30" x14ac:dyDescent="0.25">
      <c r="A2" s="12">
        <v>1</v>
      </c>
      <c r="B2" s="12">
        <v>2</v>
      </c>
      <c r="C2" s="12">
        <v>3</v>
      </c>
      <c r="D2" s="24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  <c r="Q2" s="5">
        <v>17</v>
      </c>
      <c r="R2" s="5">
        <v>18</v>
      </c>
      <c r="S2" s="5">
        <v>19</v>
      </c>
      <c r="T2" s="5">
        <v>20</v>
      </c>
      <c r="U2" s="5">
        <v>21</v>
      </c>
      <c r="V2" s="5">
        <v>22</v>
      </c>
      <c r="W2" s="5">
        <v>23</v>
      </c>
      <c r="X2" s="5">
        <v>24</v>
      </c>
      <c r="Y2" s="5">
        <v>25</v>
      </c>
      <c r="Z2" s="5">
        <v>26</v>
      </c>
      <c r="AA2" s="5">
        <v>27</v>
      </c>
      <c r="AB2" s="5">
        <v>28</v>
      </c>
      <c r="AC2" s="5">
        <v>29</v>
      </c>
      <c r="AD2" s="5">
        <v>30</v>
      </c>
    </row>
    <row r="3" spans="1:30" ht="40.5" customHeight="1" x14ac:dyDescent="0.25">
      <c r="A3" s="19">
        <v>22878358</v>
      </c>
      <c r="B3" s="8" t="s">
        <v>123</v>
      </c>
      <c r="C3" s="35">
        <v>5315.2</v>
      </c>
      <c r="D3" s="22">
        <v>0</v>
      </c>
      <c r="E3" s="22">
        <v>0</v>
      </c>
      <c r="F3" s="37">
        <v>28</v>
      </c>
      <c r="G3" s="37">
        <v>49.8</v>
      </c>
      <c r="H3" s="37">
        <v>2</v>
      </c>
      <c r="I3" s="37">
        <v>1</v>
      </c>
      <c r="J3" s="37">
        <v>1</v>
      </c>
      <c r="K3" s="37">
        <v>2</v>
      </c>
      <c r="L3" s="37">
        <v>1</v>
      </c>
      <c r="M3" s="37">
        <v>4</v>
      </c>
      <c r="N3" s="4"/>
      <c r="O3" s="4">
        <v>2</v>
      </c>
      <c r="P3" s="4">
        <v>2</v>
      </c>
      <c r="Q3" s="4">
        <v>18</v>
      </c>
      <c r="R3" s="4">
        <v>58</v>
      </c>
      <c r="S3" s="4"/>
      <c r="T3" s="4">
        <v>4</v>
      </c>
      <c r="U3" s="4"/>
      <c r="V3" s="4">
        <v>3</v>
      </c>
      <c r="W3" s="4"/>
      <c r="X3" s="4">
        <v>2</v>
      </c>
      <c r="Y3" s="4">
        <v>2</v>
      </c>
      <c r="Z3" s="4"/>
      <c r="AA3" s="4">
        <v>1</v>
      </c>
      <c r="AB3" s="4"/>
      <c r="AC3" s="4">
        <v>4</v>
      </c>
      <c r="AD3" s="4"/>
    </row>
    <row r="4" spans="1:30" ht="40.5" customHeight="1" x14ac:dyDescent="0.25">
      <c r="A4" s="19">
        <v>22878364</v>
      </c>
      <c r="B4" s="8" t="s">
        <v>65</v>
      </c>
      <c r="C4" s="35">
        <v>8506</v>
      </c>
      <c r="D4" s="22">
        <v>155.5</v>
      </c>
      <c r="E4" s="22">
        <v>0</v>
      </c>
      <c r="F4" s="4">
        <v>49</v>
      </c>
      <c r="G4" s="4">
        <v>2744</v>
      </c>
      <c r="H4" s="4">
        <v>5</v>
      </c>
      <c r="I4" s="4">
        <v>1</v>
      </c>
      <c r="J4" s="4">
        <v>1</v>
      </c>
      <c r="K4" s="4">
        <v>1</v>
      </c>
      <c r="L4" s="4">
        <v>2</v>
      </c>
      <c r="M4" s="4">
        <v>14</v>
      </c>
      <c r="N4" s="4"/>
      <c r="O4" s="4">
        <v>3</v>
      </c>
      <c r="P4" s="4"/>
      <c r="Q4" s="4">
        <v>35</v>
      </c>
      <c r="R4" s="4">
        <v>70</v>
      </c>
      <c r="S4" s="4"/>
      <c r="T4" s="4">
        <v>3</v>
      </c>
      <c r="U4" s="4"/>
      <c r="V4" s="4">
        <v>3</v>
      </c>
      <c r="W4" s="4"/>
      <c r="X4" s="4">
        <v>1</v>
      </c>
      <c r="Y4" s="4">
        <v>2</v>
      </c>
      <c r="Z4" s="4"/>
      <c r="AA4" s="4">
        <v>1</v>
      </c>
      <c r="AB4" s="4"/>
      <c r="AC4" s="4">
        <v>3</v>
      </c>
      <c r="AD4" s="4"/>
    </row>
    <row r="5" spans="1:30" ht="40.5" customHeight="1" x14ac:dyDescent="0.25">
      <c r="A5" s="19">
        <v>22878370</v>
      </c>
      <c r="B5" s="8" t="s">
        <v>124</v>
      </c>
      <c r="C5" s="35">
        <v>5830</v>
      </c>
      <c r="D5" s="22">
        <v>228.55</v>
      </c>
      <c r="E5" s="22">
        <v>0</v>
      </c>
      <c r="F5" s="4">
        <v>44</v>
      </c>
      <c r="G5" s="4">
        <v>2024.8</v>
      </c>
      <c r="H5" s="4">
        <v>2</v>
      </c>
      <c r="I5" s="4">
        <v>1</v>
      </c>
      <c r="J5" s="4">
        <v>1</v>
      </c>
      <c r="K5" s="4">
        <v>1</v>
      </c>
      <c r="L5" s="4">
        <v>1</v>
      </c>
      <c r="M5" s="4">
        <v>13</v>
      </c>
      <c r="N5" s="4"/>
      <c r="O5" s="4">
        <v>2</v>
      </c>
      <c r="P5" s="4"/>
      <c r="Q5" s="4">
        <v>20</v>
      </c>
      <c r="R5" s="4">
        <v>47</v>
      </c>
      <c r="S5" s="4"/>
      <c r="T5" s="4">
        <v>5</v>
      </c>
      <c r="U5" s="4"/>
      <c r="V5" s="4"/>
      <c r="W5" s="4"/>
      <c r="X5" s="4">
        <v>1</v>
      </c>
      <c r="Y5" s="4">
        <v>2</v>
      </c>
      <c r="Z5" s="4"/>
      <c r="AA5" s="4">
        <v>1</v>
      </c>
      <c r="AB5" s="4"/>
      <c r="AC5" s="4">
        <v>3</v>
      </c>
      <c r="AD5" s="4"/>
    </row>
    <row r="6" spans="1:30" ht="40.5" customHeight="1" x14ac:dyDescent="0.25">
      <c r="A6" s="19">
        <v>22878387</v>
      </c>
      <c r="B6" s="8" t="s">
        <v>66</v>
      </c>
      <c r="C6" s="35">
        <v>5471.7</v>
      </c>
      <c r="D6" s="22">
        <v>86.7</v>
      </c>
      <c r="E6" s="22">
        <v>0</v>
      </c>
      <c r="F6" s="40">
        <v>37</v>
      </c>
      <c r="G6" s="40">
        <v>2102</v>
      </c>
      <c r="H6" s="40">
        <v>2</v>
      </c>
      <c r="I6" s="40">
        <v>1</v>
      </c>
      <c r="J6" s="40">
        <v>1</v>
      </c>
      <c r="K6" s="40">
        <v>1</v>
      </c>
      <c r="L6" s="40">
        <v>1</v>
      </c>
      <c r="M6" s="40">
        <v>4</v>
      </c>
      <c r="N6" s="4"/>
      <c r="O6" s="4">
        <v>2</v>
      </c>
      <c r="P6" s="4">
        <v>2</v>
      </c>
      <c r="Q6" s="4">
        <v>18</v>
      </c>
      <c r="R6" s="4">
        <v>29</v>
      </c>
      <c r="S6" s="4"/>
      <c r="T6" s="4">
        <v>1</v>
      </c>
      <c r="U6" s="4"/>
      <c r="V6" s="4">
        <v>1</v>
      </c>
      <c r="W6" s="4"/>
      <c r="X6" s="4">
        <v>2</v>
      </c>
      <c r="Y6" s="4">
        <v>2</v>
      </c>
      <c r="Z6" s="4"/>
      <c r="AA6" s="4">
        <v>1</v>
      </c>
      <c r="AB6" s="4"/>
      <c r="AC6" s="4">
        <v>4</v>
      </c>
      <c r="AD6" s="4"/>
    </row>
    <row r="7" spans="1:30" ht="40.5" customHeight="1" x14ac:dyDescent="0.25">
      <c r="A7" s="19">
        <v>22878393</v>
      </c>
      <c r="B7" s="8" t="s">
        <v>67</v>
      </c>
      <c r="C7" s="35">
        <v>4171</v>
      </c>
      <c r="D7" s="22">
        <v>63.1</v>
      </c>
      <c r="E7" s="22">
        <v>0</v>
      </c>
      <c r="F7" s="4">
        <v>19</v>
      </c>
      <c r="G7" s="4">
        <v>950</v>
      </c>
      <c r="H7" s="4">
        <v>1</v>
      </c>
      <c r="I7" s="4">
        <v>1</v>
      </c>
      <c r="J7" s="4">
        <v>1</v>
      </c>
      <c r="K7" s="4">
        <v>1</v>
      </c>
      <c r="L7" s="4">
        <v>1</v>
      </c>
      <c r="M7" s="4">
        <v>1</v>
      </c>
      <c r="N7" s="4"/>
      <c r="O7" s="4">
        <v>2</v>
      </c>
      <c r="P7" s="4"/>
      <c r="Q7" s="4">
        <v>18</v>
      </c>
      <c r="R7" s="4">
        <v>54</v>
      </c>
      <c r="S7" s="4"/>
      <c r="T7" s="4">
        <v>1</v>
      </c>
      <c r="U7" s="4"/>
      <c r="V7" s="4"/>
      <c r="W7" s="4"/>
      <c r="X7" s="4"/>
      <c r="Y7" s="4">
        <v>1</v>
      </c>
      <c r="Z7" s="4"/>
      <c r="AA7" s="4">
        <v>1</v>
      </c>
      <c r="AB7" s="4"/>
      <c r="AC7" s="4">
        <v>3</v>
      </c>
      <c r="AD7" s="4"/>
    </row>
    <row r="8" spans="1:30" ht="40.5" customHeight="1" x14ac:dyDescent="0.25">
      <c r="A8" s="19">
        <v>22878401</v>
      </c>
      <c r="B8" s="8" t="s">
        <v>68</v>
      </c>
      <c r="C8" s="35">
        <v>6881</v>
      </c>
      <c r="D8" s="22">
        <v>180</v>
      </c>
      <c r="E8" s="22">
        <v>0</v>
      </c>
      <c r="F8" s="4">
        <v>40</v>
      </c>
      <c r="G8" s="4">
        <v>2100</v>
      </c>
      <c r="H8" s="4">
        <v>4</v>
      </c>
      <c r="I8" s="4">
        <v>1</v>
      </c>
      <c r="J8" s="4">
        <v>1</v>
      </c>
      <c r="K8" s="4">
        <v>2</v>
      </c>
      <c r="L8" s="4">
        <v>1</v>
      </c>
      <c r="M8" s="4">
        <v>3</v>
      </c>
      <c r="N8" s="4"/>
      <c r="O8" s="4"/>
      <c r="P8" s="4">
        <v>2</v>
      </c>
      <c r="Q8" s="4">
        <v>21</v>
      </c>
      <c r="R8" s="4">
        <v>37</v>
      </c>
      <c r="S8" s="4"/>
      <c r="T8" s="4">
        <v>9</v>
      </c>
      <c r="U8" s="4"/>
      <c r="V8" s="4">
        <v>1</v>
      </c>
      <c r="W8" s="4"/>
      <c r="X8" s="4">
        <v>3</v>
      </c>
      <c r="Y8" s="4">
        <v>2</v>
      </c>
      <c r="Z8" s="4"/>
      <c r="AA8" s="4">
        <v>1</v>
      </c>
      <c r="AB8" s="4"/>
      <c r="AC8" s="4">
        <v>3</v>
      </c>
      <c r="AD8" s="4"/>
    </row>
    <row r="9" spans="1:30" ht="40.5" customHeight="1" x14ac:dyDescent="0.25">
      <c r="A9" s="19">
        <v>22878418</v>
      </c>
      <c r="B9" s="8" t="s">
        <v>125</v>
      </c>
      <c r="C9" s="35">
        <v>15717</v>
      </c>
      <c r="D9" s="22">
        <v>143.69</v>
      </c>
      <c r="E9" s="22">
        <v>0</v>
      </c>
      <c r="F9" s="4">
        <v>35</v>
      </c>
      <c r="G9" s="4">
        <v>2168.4</v>
      </c>
      <c r="H9" s="4">
        <v>2</v>
      </c>
      <c r="I9" s="4">
        <v>1</v>
      </c>
      <c r="J9" s="4">
        <v>1</v>
      </c>
      <c r="K9" s="4">
        <v>1</v>
      </c>
      <c r="L9" s="4">
        <v>1</v>
      </c>
      <c r="M9" s="4">
        <v>4</v>
      </c>
      <c r="N9" s="4"/>
      <c r="O9" s="4">
        <v>3</v>
      </c>
      <c r="P9" s="4">
        <v>3</v>
      </c>
      <c r="Q9" s="4">
        <v>40</v>
      </c>
      <c r="R9" s="4">
        <v>62</v>
      </c>
      <c r="S9" s="4"/>
      <c r="T9" s="4">
        <v>30</v>
      </c>
      <c r="U9" s="4"/>
      <c r="V9" s="4">
        <v>8</v>
      </c>
      <c r="W9" s="4"/>
      <c r="X9" s="4">
        <v>2</v>
      </c>
      <c r="Y9" s="4">
        <v>2</v>
      </c>
      <c r="Z9" s="4">
        <v>1</v>
      </c>
      <c r="AA9" s="4">
        <v>1</v>
      </c>
      <c r="AB9" s="4"/>
      <c r="AC9" s="4">
        <v>4</v>
      </c>
      <c r="AD9" s="4"/>
    </row>
    <row r="10" spans="1:30" ht="40.5" customHeight="1" x14ac:dyDescent="0.25">
      <c r="A10" s="19">
        <v>22878424</v>
      </c>
      <c r="B10" s="8" t="s">
        <v>69</v>
      </c>
      <c r="C10" s="35">
        <v>3938</v>
      </c>
      <c r="D10" s="22">
        <v>143.69</v>
      </c>
      <c r="E10" s="22">
        <v>0</v>
      </c>
      <c r="F10" s="4">
        <v>29</v>
      </c>
      <c r="G10" s="4">
        <v>1462</v>
      </c>
      <c r="H10" s="4">
        <v>3</v>
      </c>
      <c r="I10" s="4">
        <v>1</v>
      </c>
      <c r="J10" s="4">
        <v>1</v>
      </c>
      <c r="K10" s="39">
        <v>0</v>
      </c>
      <c r="L10" s="4">
        <v>1</v>
      </c>
      <c r="M10" s="4">
        <v>3</v>
      </c>
      <c r="N10" s="4"/>
      <c r="O10" s="4">
        <v>2</v>
      </c>
      <c r="P10" s="4">
        <v>2</v>
      </c>
      <c r="Q10" s="4">
        <v>18</v>
      </c>
      <c r="R10" s="4">
        <v>40</v>
      </c>
      <c r="S10" s="4"/>
      <c r="T10" s="4">
        <v>1</v>
      </c>
      <c r="U10" s="4"/>
      <c r="V10" s="4"/>
      <c r="W10" s="4"/>
      <c r="X10" s="4"/>
      <c r="Y10" s="4">
        <v>1</v>
      </c>
      <c r="Z10" s="4"/>
      <c r="AA10" s="4">
        <v>1</v>
      </c>
      <c r="AB10" s="4"/>
      <c r="AC10" s="4">
        <v>3</v>
      </c>
      <c r="AD10" s="4"/>
    </row>
    <row r="11" spans="1:30" ht="40.5" customHeight="1" x14ac:dyDescent="0.25">
      <c r="A11" s="19">
        <v>22878430</v>
      </c>
      <c r="B11" s="8" t="s">
        <v>126</v>
      </c>
      <c r="C11" s="35">
        <v>3980</v>
      </c>
      <c r="D11" s="22">
        <v>36.700000000000003</v>
      </c>
      <c r="E11" s="22">
        <v>0</v>
      </c>
      <c r="F11" s="40">
        <v>30</v>
      </c>
      <c r="G11" s="40">
        <v>1545.7</v>
      </c>
      <c r="H11" s="40" t="s">
        <v>205</v>
      </c>
      <c r="I11" s="40" t="s">
        <v>206</v>
      </c>
      <c r="J11" s="40" t="s">
        <v>207</v>
      </c>
      <c r="K11" s="40" t="s">
        <v>208</v>
      </c>
      <c r="L11" s="40" t="s">
        <v>209</v>
      </c>
      <c r="M11" s="40" t="s">
        <v>210</v>
      </c>
      <c r="N11" s="4"/>
      <c r="O11" s="4">
        <v>2</v>
      </c>
      <c r="P11" s="4"/>
      <c r="Q11" s="4">
        <v>18</v>
      </c>
      <c r="R11" s="4">
        <v>45</v>
      </c>
      <c r="S11" s="4"/>
      <c r="T11" s="4">
        <v>9</v>
      </c>
      <c r="U11" s="4"/>
      <c r="V11" s="4"/>
      <c r="W11" s="4"/>
      <c r="X11" s="4"/>
      <c r="Y11" s="4">
        <v>1</v>
      </c>
      <c r="Z11" s="4"/>
      <c r="AA11" s="4">
        <v>1</v>
      </c>
      <c r="AB11" s="4"/>
      <c r="AC11" s="4">
        <v>3</v>
      </c>
      <c r="AD11" s="4"/>
    </row>
    <row r="12" spans="1:30" ht="40.5" customHeight="1" x14ac:dyDescent="0.25">
      <c r="A12" s="19">
        <v>22878447</v>
      </c>
      <c r="B12" s="8" t="s">
        <v>127</v>
      </c>
      <c r="C12" s="35">
        <v>5858</v>
      </c>
      <c r="D12" s="22">
        <v>214.6</v>
      </c>
      <c r="E12" s="22">
        <v>0</v>
      </c>
      <c r="F12" s="40">
        <v>43</v>
      </c>
      <c r="G12" s="40">
        <v>2016</v>
      </c>
      <c r="H12" s="40">
        <v>2</v>
      </c>
      <c r="I12" s="40">
        <v>1</v>
      </c>
      <c r="J12" s="40">
        <v>1</v>
      </c>
      <c r="K12" s="40">
        <v>1</v>
      </c>
      <c r="L12" s="40">
        <v>1</v>
      </c>
      <c r="M12" s="40">
        <v>5</v>
      </c>
      <c r="N12" s="4"/>
      <c r="O12" s="4"/>
      <c r="P12" s="4">
        <v>2</v>
      </c>
      <c r="Q12" s="4">
        <v>22</v>
      </c>
      <c r="R12" s="4">
        <v>34</v>
      </c>
      <c r="S12" s="4"/>
      <c r="T12" s="4">
        <v>4</v>
      </c>
      <c r="U12" s="4"/>
      <c r="V12" s="4"/>
      <c r="W12" s="4"/>
      <c r="X12" s="4"/>
      <c r="Y12" s="4">
        <v>1</v>
      </c>
      <c r="Z12" s="4"/>
      <c r="AA12" s="4">
        <v>1</v>
      </c>
      <c r="AB12" s="4"/>
      <c r="AC12" s="4">
        <v>4</v>
      </c>
      <c r="AD12" s="4"/>
    </row>
    <row r="13" spans="1:30" ht="40.5" customHeight="1" x14ac:dyDescent="0.25">
      <c r="A13" s="19">
        <v>22878453</v>
      </c>
      <c r="B13" s="8" t="s">
        <v>70</v>
      </c>
      <c r="C13" s="35">
        <v>12328</v>
      </c>
      <c r="D13" s="22">
        <v>61.42</v>
      </c>
      <c r="E13" s="22">
        <v>0</v>
      </c>
      <c r="F13" s="44">
        <v>37</v>
      </c>
      <c r="G13" s="44" t="s">
        <v>211</v>
      </c>
      <c r="H13" s="44">
        <v>2</v>
      </c>
      <c r="I13" s="44">
        <v>1</v>
      </c>
      <c r="J13" s="44">
        <v>1</v>
      </c>
      <c r="K13" s="44">
        <v>1</v>
      </c>
      <c r="L13" s="44">
        <v>1</v>
      </c>
      <c r="M13" s="44">
        <v>4</v>
      </c>
      <c r="N13" s="4">
        <v>3</v>
      </c>
      <c r="O13" s="4">
        <v>4</v>
      </c>
      <c r="P13" s="4"/>
      <c r="Q13" s="4">
        <v>44</v>
      </c>
      <c r="R13" s="4">
        <v>53</v>
      </c>
      <c r="S13" s="4"/>
      <c r="T13" s="4">
        <v>33</v>
      </c>
      <c r="U13" s="4"/>
      <c r="V13" s="4"/>
      <c r="W13" s="4"/>
      <c r="X13" s="4"/>
      <c r="Y13" s="4">
        <v>2</v>
      </c>
      <c r="Z13" s="4">
        <v>1</v>
      </c>
      <c r="AA13" s="4">
        <v>1</v>
      </c>
      <c r="AB13" s="4"/>
      <c r="AC13" s="4">
        <v>4</v>
      </c>
      <c r="AD13" s="4"/>
    </row>
    <row r="14" spans="1:30" ht="40.5" customHeight="1" x14ac:dyDescent="0.25">
      <c r="A14" s="19">
        <v>33306806</v>
      </c>
      <c r="B14" s="8" t="s">
        <v>128</v>
      </c>
      <c r="C14" s="35">
        <v>4466</v>
      </c>
      <c r="D14" s="22">
        <v>251.5</v>
      </c>
      <c r="E14" s="22">
        <v>0</v>
      </c>
      <c r="F14" s="40">
        <v>35</v>
      </c>
      <c r="G14" s="40">
        <v>1610</v>
      </c>
      <c r="H14" s="40" t="s">
        <v>215</v>
      </c>
      <c r="I14" s="40" t="s">
        <v>216</v>
      </c>
      <c r="J14" s="40" t="s">
        <v>216</v>
      </c>
      <c r="K14" s="40" t="s">
        <v>217</v>
      </c>
      <c r="L14" s="40" t="s">
        <v>218</v>
      </c>
      <c r="M14" s="40" t="s">
        <v>219</v>
      </c>
      <c r="N14" s="4"/>
      <c r="O14" s="4">
        <v>3</v>
      </c>
      <c r="P14" s="4"/>
      <c r="Q14" s="4">
        <v>27</v>
      </c>
      <c r="R14" s="4">
        <v>42</v>
      </c>
      <c r="S14" s="4"/>
      <c r="T14" s="4">
        <v>6</v>
      </c>
      <c r="U14" s="4"/>
      <c r="V14" s="4"/>
      <c r="W14" s="4"/>
      <c r="X14" s="4"/>
      <c r="Y14" s="4">
        <v>1</v>
      </c>
      <c r="Z14" s="4"/>
      <c r="AA14" s="4">
        <v>1</v>
      </c>
      <c r="AB14" s="4"/>
      <c r="AC14" s="4">
        <v>3</v>
      </c>
      <c r="AD14" s="4"/>
    </row>
    <row r="15" spans="1:30" ht="40.5" customHeight="1" x14ac:dyDescent="0.25">
      <c r="A15" s="19">
        <v>22878467</v>
      </c>
      <c r="B15" s="8" t="s">
        <v>71</v>
      </c>
      <c r="C15" s="35">
        <v>13921.98</v>
      </c>
      <c r="D15" s="22">
        <v>219.9</v>
      </c>
      <c r="E15" s="22">
        <v>0</v>
      </c>
      <c r="F15" s="43">
        <v>32</v>
      </c>
      <c r="G15" s="43">
        <v>1792</v>
      </c>
      <c r="H15" s="43">
        <v>2</v>
      </c>
      <c r="I15" s="43">
        <v>1</v>
      </c>
      <c r="J15" s="43">
        <v>1</v>
      </c>
      <c r="K15" s="43">
        <v>1</v>
      </c>
      <c r="L15" s="43">
        <v>1</v>
      </c>
      <c r="M15" s="43">
        <v>1</v>
      </c>
      <c r="N15" s="4">
        <v>3</v>
      </c>
      <c r="O15" s="4">
        <v>1</v>
      </c>
      <c r="P15" s="4"/>
      <c r="Q15" s="4">
        <v>11</v>
      </c>
      <c r="R15" s="4">
        <v>31</v>
      </c>
      <c r="S15" s="4"/>
      <c r="T15" s="4">
        <v>8</v>
      </c>
      <c r="U15" s="4"/>
      <c r="V15" s="4"/>
      <c r="W15" s="4"/>
      <c r="X15" s="4">
        <v>2</v>
      </c>
      <c r="Y15" s="4">
        <v>2</v>
      </c>
      <c r="Z15" s="4">
        <v>1</v>
      </c>
      <c r="AA15" s="4">
        <v>1</v>
      </c>
      <c r="AB15" s="4"/>
      <c r="AC15" s="4">
        <v>3</v>
      </c>
      <c r="AD15" s="4"/>
    </row>
    <row r="16" spans="1:30" ht="40.5" customHeight="1" x14ac:dyDescent="0.25">
      <c r="A16" s="19">
        <v>22878476</v>
      </c>
      <c r="B16" s="8" t="s">
        <v>139</v>
      </c>
      <c r="C16" s="35">
        <v>20332</v>
      </c>
      <c r="D16" s="22">
        <v>475.16</v>
      </c>
      <c r="E16" s="22">
        <v>0</v>
      </c>
      <c r="F16" s="4">
        <v>47</v>
      </c>
      <c r="G16" s="4">
        <v>2237</v>
      </c>
      <c r="H16" s="4">
        <v>2</v>
      </c>
      <c r="I16" s="4">
        <v>3</v>
      </c>
      <c r="J16" s="4">
        <v>1</v>
      </c>
      <c r="K16" s="4">
        <v>1</v>
      </c>
      <c r="L16" s="4">
        <v>2</v>
      </c>
      <c r="M16" s="4">
        <v>5</v>
      </c>
      <c r="N16" s="4"/>
      <c r="O16" s="4">
        <v>3</v>
      </c>
      <c r="P16" s="4"/>
      <c r="Q16" s="4">
        <v>34</v>
      </c>
      <c r="R16" s="4">
        <v>64</v>
      </c>
      <c r="S16" s="4"/>
      <c r="T16" s="4">
        <v>6</v>
      </c>
      <c r="U16" s="4"/>
      <c r="V16" s="4"/>
      <c r="W16" s="4"/>
      <c r="X16" s="4">
        <v>1</v>
      </c>
      <c r="Y16" s="4">
        <v>2</v>
      </c>
      <c r="Z16" s="4"/>
      <c r="AA16" s="4">
        <v>1</v>
      </c>
      <c r="AB16" s="4"/>
      <c r="AC16" s="4">
        <v>4</v>
      </c>
      <c r="AD16" s="4"/>
    </row>
    <row r="17" spans="1:30" ht="40.5" customHeight="1" x14ac:dyDescent="0.25">
      <c r="A17" s="19">
        <v>22878482</v>
      </c>
      <c r="B17" s="8" t="s">
        <v>72</v>
      </c>
      <c r="C17" s="35">
        <v>6246</v>
      </c>
      <c r="D17" s="22">
        <v>651.29999999999995</v>
      </c>
      <c r="E17" s="22">
        <v>0</v>
      </c>
      <c r="F17" s="46">
        <v>54</v>
      </c>
      <c r="G17" s="46">
        <v>2271</v>
      </c>
      <c r="H17" s="46">
        <v>3</v>
      </c>
      <c r="I17" s="46">
        <v>1</v>
      </c>
      <c r="J17" s="46">
        <v>1</v>
      </c>
      <c r="K17" s="46">
        <v>1</v>
      </c>
      <c r="L17" s="46">
        <v>1</v>
      </c>
      <c r="M17" s="46">
        <v>15</v>
      </c>
      <c r="N17" s="4"/>
      <c r="O17" s="4">
        <v>3</v>
      </c>
      <c r="P17" s="4"/>
      <c r="Q17" s="4">
        <v>30</v>
      </c>
      <c r="R17" s="4">
        <v>62</v>
      </c>
      <c r="S17" s="4"/>
      <c r="T17" s="4">
        <v>12</v>
      </c>
      <c r="U17" s="4"/>
      <c r="V17" s="4"/>
      <c r="W17" s="4"/>
      <c r="X17" s="4">
        <v>1</v>
      </c>
      <c r="Y17" s="4">
        <v>1</v>
      </c>
      <c r="Z17" s="4"/>
      <c r="AA17" s="4">
        <v>1</v>
      </c>
      <c r="AB17" s="4"/>
      <c r="AC17" s="4">
        <v>4</v>
      </c>
      <c r="AD17" s="4"/>
    </row>
    <row r="18" spans="1:30" ht="40.5" customHeight="1" x14ac:dyDescent="0.25">
      <c r="A18" s="19">
        <v>22878499</v>
      </c>
      <c r="B18" s="8" t="s">
        <v>140</v>
      </c>
      <c r="C18" s="35">
        <v>7997</v>
      </c>
      <c r="D18" s="22">
        <v>0</v>
      </c>
      <c r="E18" s="22">
        <v>0</v>
      </c>
      <c r="F18" s="4">
        <v>63</v>
      </c>
      <c r="G18" s="4">
        <v>3786</v>
      </c>
      <c r="H18" s="4">
        <v>4</v>
      </c>
      <c r="I18" s="4">
        <v>1</v>
      </c>
      <c r="J18" s="4">
        <v>1</v>
      </c>
      <c r="K18" s="4">
        <v>2</v>
      </c>
      <c r="L18" s="4">
        <v>2</v>
      </c>
      <c r="M18" s="4">
        <v>16</v>
      </c>
      <c r="N18" s="4"/>
      <c r="O18" s="4">
        <v>3</v>
      </c>
      <c r="P18" s="4">
        <v>3</v>
      </c>
      <c r="Q18" s="4">
        <v>27</v>
      </c>
      <c r="R18" s="4">
        <v>61</v>
      </c>
      <c r="S18" s="4"/>
      <c r="T18" s="4">
        <v>7</v>
      </c>
      <c r="U18" s="4"/>
      <c r="V18" s="4"/>
      <c r="W18" s="4"/>
      <c r="X18" s="4">
        <v>2</v>
      </c>
      <c r="Y18" s="4">
        <v>2</v>
      </c>
      <c r="Z18" s="4"/>
      <c r="AA18" s="4">
        <v>1</v>
      </c>
      <c r="AB18" s="4"/>
      <c r="AC18" s="4">
        <v>4</v>
      </c>
      <c r="AD18" s="4"/>
    </row>
    <row r="19" spans="1:30" ht="40.5" customHeight="1" x14ac:dyDescent="0.25">
      <c r="A19" s="19">
        <v>22878507</v>
      </c>
      <c r="B19" s="8" t="s">
        <v>129</v>
      </c>
      <c r="C19" s="35">
        <v>8089.7</v>
      </c>
      <c r="D19" s="22">
        <v>177.5</v>
      </c>
      <c r="E19" s="22">
        <v>0</v>
      </c>
      <c r="F19" s="4">
        <v>64</v>
      </c>
      <c r="G19" s="4">
        <v>3200</v>
      </c>
      <c r="H19" s="4">
        <v>2</v>
      </c>
      <c r="I19" s="4">
        <v>1</v>
      </c>
      <c r="J19" s="4">
        <v>1</v>
      </c>
      <c r="K19" s="4">
        <v>1</v>
      </c>
      <c r="L19" s="4">
        <v>1</v>
      </c>
      <c r="M19" s="4">
        <v>6</v>
      </c>
      <c r="N19" s="4"/>
      <c r="O19" s="4">
        <v>4</v>
      </c>
      <c r="P19" s="4">
        <v>4</v>
      </c>
      <c r="Q19" s="4">
        <v>35</v>
      </c>
      <c r="R19" s="4">
        <v>76</v>
      </c>
      <c r="S19" s="4"/>
      <c r="T19" s="4">
        <v>3</v>
      </c>
      <c r="U19" s="4"/>
      <c r="V19" s="4">
        <v>1</v>
      </c>
      <c r="W19" s="4"/>
      <c r="X19" s="4"/>
      <c r="Y19" s="4">
        <v>2</v>
      </c>
      <c r="Z19" s="4"/>
      <c r="AA19" s="4">
        <v>1</v>
      </c>
      <c r="AB19" s="4"/>
      <c r="AC19" s="4">
        <v>4</v>
      </c>
      <c r="AD19" s="4"/>
    </row>
    <row r="20" spans="1:30" ht="40.5" customHeight="1" x14ac:dyDescent="0.25">
      <c r="A20" s="19">
        <v>22878513</v>
      </c>
      <c r="B20" s="8" t="s">
        <v>130</v>
      </c>
      <c r="C20" s="35">
        <v>10402</v>
      </c>
      <c r="D20" s="22">
        <v>179.35</v>
      </c>
      <c r="E20" s="22">
        <v>0</v>
      </c>
      <c r="F20" s="40">
        <v>75</v>
      </c>
      <c r="G20" s="40">
        <v>50</v>
      </c>
      <c r="H20" s="40">
        <v>0</v>
      </c>
      <c r="I20" s="40">
        <v>1</v>
      </c>
      <c r="J20" s="40">
        <v>1</v>
      </c>
      <c r="K20" s="40">
        <v>0</v>
      </c>
      <c r="L20" s="40">
        <v>1</v>
      </c>
      <c r="M20" s="40">
        <v>17</v>
      </c>
      <c r="N20" s="4"/>
      <c r="O20" s="4">
        <v>4</v>
      </c>
      <c r="P20" s="4">
        <v>4</v>
      </c>
      <c r="Q20" s="4">
        <v>36</v>
      </c>
      <c r="R20" s="4">
        <v>51</v>
      </c>
      <c r="S20" s="4"/>
      <c r="T20" s="4">
        <v>4</v>
      </c>
      <c r="U20" s="4"/>
      <c r="V20" s="4"/>
      <c r="W20" s="4"/>
      <c r="X20" s="4">
        <v>2</v>
      </c>
      <c r="Y20" s="4">
        <v>2</v>
      </c>
      <c r="Z20" s="4"/>
      <c r="AA20" s="4">
        <v>1</v>
      </c>
      <c r="AB20" s="4"/>
      <c r="AC20" s="4">
        <v>4</v>
      </c>
      <c r="AD20" s="4"/>
    </row>
    <row r="21" spans="1:30" ht="40.5" customHeight="1" x14ac:dyDescent="0.25">
      <c r="A21" s="19">
        <v>22878521</v>
      </c>
      <c r="B21" s="8" t="s">
        <v>131</v>
      </c>
      <c r="C21" s="35">
        <v>4038</v>
      </c>
      <c r="D21" s="22">
        <v>0</v>
      </c>
      <c r="E21" s="22">
        <v>0</v>
      </c>
      <c r="F21" s="40">
        <v>38</v>
      </c>
      <c r="G21" s="40" t="s">
        <v>224</v>
      </c>
      <c r="H21" s="40">
        <v>1</v>
      </c>
      <c r="I21" s="40">
        <v>1</v>
      </c>
      <c r="J21" s="40">
        <v>1</v>
      </c>
      <c r="K21" s="40">
        <v>1</v>
      </c>
      <c r="L21" s="40">
        <v>1</v>
      </c>
      <c r="M21" s="40">
        <v>3</v>
      </c>
      <c r="N21" s="4"/>
      <c r="O21" s="4">
        <v>2</v>
      </c>
      <c r="P21" s="4"/>
      <c r="Q21" s="4">
        <v>15</v>
      </c>
      <c r="R21" s="4">
        <v>46</v>
      </c>
      <c r="S21" s="4"/>
      <c r="T21" s="4">
        <v>1</v>
      </c>
      <c r="U21" s="4"/>
      <c r="V21" s="4"/>
      <c r="W21" s="4"/>
      <c r="X21" s="4">
        <v>2</v>
      </c>
      <c r="Y21" s="4">
        <v>2</v>
      </c>
      <c r="Z21" s="4"/>
      <c r="AA21" s="4">
        <v>1</v>
      </c>
      <c r="AB21" s="4"/>
      <c r="AC21" s="4">
        <v>2</v>
      </c>
      <c r="AD21" s="4"/>
    </row>
    <row r="22" spans="1:30" ht="40.5" customHeight="1" x14ac:dyDescent="0.25">
      <c r="A22" s="19">
        <v>22878536</v>
      </c>
      <c r="B22" s="8" t="s">
        <v>73</v>
      </c>
      <c r="C22" s="35">
        <v>5832</v>
      </c>
      <c r="D22" s="22">
        <v>0</v>
      </c>
      <c r="E22" s="22">
        <v>0</v>
      </c>
      <c r="F22" s="40">
        <v>21</v>
      </c>
      <c r="G22" s="40">
        <v>1050</v>
      </c>
      <c r="H22" s="40">
        <v>1</v>
      </c>
      <c r="I22" s="40">
        <v>1</v>
      </c>
      <c r="J22" s="40">
        <v>1</v>
      </c>
      <c r="K22" s="40">
        <v>1</v>
      </c>
      <c r="L22" s="40">
        <v>1</v>
      </c>
      <c r="M22" s="40">
        <v>2</v>
      </c>
      <c r="N22" s="4"/>
      <c r="O22" s="4">
        <v>1</v>
      </c>
      <c r="P22" s="4"/>
      <c r="Q22" s="4">
        <v>16</v>
      </c>
      <c r="R22" s="4">
        <v>30</v>
      </c>
      <c r="S22" s="4"/>
      <c r="T22" s="4">
        <v>3</v>
      </c>
      <c r="U22" s="4"/>
      <c r="V22" s="4"/>
      <c r="W22" s="4"/>
      <c r="X22" s="4">
        <v>2</v>
      </c>
      <c r="Y22" s="4">
        <v>2</v>
      </c>
      <c r="Z22" s="4"/>
      <c r="AA22" s="4">
        <v>1</v>
      </c>
      <c r="AB22" s="4"/>
      <c r="AC22" s="4">
        <v>2</v>
      </c>
      <c r="AD22" s="4"/>
    </row>
    <row r="23" spans="1:30" ht="40.5" customHeight="1" x14ac:dyDescent="0.25">
      <c r="A23" s="19">
        <v>22878542</v>
      </c>
      <c r="B23" s="8" t="s">
        <v>74</v>
      </c>
      <c r="C23" s="35">
        <v>5832</v>
      </c>
      <c r="D23" s="22">
        <v>90.67</v>
      </c>
      <c r="E23" s="22">
        <v>0</v>
      </c>
      <c r="F23" s="40">
        <v>41</v>
      </c>
      <c r="G23" s="40">
        <v>2013</v>
      </c>
      <c r="H23" s="40">
        <v>3</v>
      </c>
      <c r="I23" s="40">
        <v>1</v>
      </c>
      <c r="J23" s="40">
        <v>1</v>
      </c>
      <c r="K23" s="40">
        <v>1</v>
      </c>
      <c r="L23" s="40">
        <v>1</v>
      </c>
      <c r="M23" s="40">
        <v>5</v>
      </c>
      <c r="N23" s="4"/>
      <c r="O23" s="4">
        <v>2</v>
      </c>
      <c r="P23" s="4"/>
      <c r="Q23" s="4">
        <v>18</v>
      </c>
      <c r="R23" s="4">
        <v>26</v>
      </c>
      <c r="S23" s="4"/>
      <c r="T23" s="4">
        <v>11</v>
      </c>
      <c r="U23" s="4"/>
      <c r="V23" s="4">
        <v>1</v>
      </c>
      <c r="W23" s="4"/>
      <c r="X23" s="4"/>
      <c r="Y23" s="4">
        <v>1</v>
      </c>
      <c r="Z23" s="4"/>
      <c r="AA23" s="4">
        <v>1</v>
      </c>
      <c r="AB23" s="4"/>
      <c r="AC23" s="4">
        <v>4</v>
      </c>
      <c r="AD23" s="4"/>
    </row>
    <row r="24" spans="1:30" ht="40.5" customHeight="1" x14ac:dyDescent="0.25">
      <c r="A24" s="19">
        <v>22878559</v>
      </c>
      <c r="B24" s="8" t="s">
        <v>75</v>
      </c>
      <c r="C24" s="35">
        <v>6612.5</v>
      </c>
      <c r="D24" s="22">
        <v>0</v>
      </c>
      <c r="E24" s="22">
        <v>0</v>
      </c>
      <c r="F24" s="4">
        <v>21</v>
      </c>
      <c r="G24" s="4">
        <v>1165.0999999999999</v>
      </c>
      <c r="H24" s="4">
        <v>1</v>
      </c>
      <c r="I24" s="4">
        <v>1</v>
      </c>
      <c r="J24" s="4">
        <v>1</v>
      </c>
      <c r="K24" s="4">
        <v>1</v>
      </c>
      <c r="L24" s="4">
        <v>1</v>
      </c>
      <c r="M24" s="4">
        <v>3</v>
      </c>
      <c r="N24" s="4"/>
      <c r="O24" s="4">
        <v>2</v>
      </c>
      <c r="P24" s="4"/>
      <c r="Q24" s="4">
        <v>18</v>
      </c>
      <c r="R24" s="4">
        <v>24</v>
      </c>
      <c r="S24" s="4"/>
      <c r="T24" s="4">
        <v>5</v>
      </c>
      <c r="U24" s="4"/>
      <c r="V24" s="4"/>
      <c r="W24" s="4"/>
      <c r="X24" s="4">
        <v>2</v>
      </c>
      <c r="Y24" s="4">
        <v>1</v>
      </c>
      <c r="Z24" s="4"/>
      <c r="AA24" s="4">
        <v>1</v>
      </c>
      <c r="AB24" s="4"/>
      <c r="AC24" s="4">
        <v>3</v>
      </c>
      <c r="AD24" s="4"/>
    </row>
    <row r="25" spans="1:30" ht="40.5" customHeight="1" x14ac:dyDescent="0.25">
      <c r="A25" s="19">
        <v>22878565</v>
      </c>
      <c r="B25" s="8" t="s">
        <v>76</v>
      </c>
      <c r="C25" s="35">
        <v>5243</v>
      </c>
      <c r="D25" s="22">
        <v>262.64999999999998</v>
      </c>
      <c r="E25" s="22">
        <v>0</v>
      </c>
      <c r="F25" s="4">
        <v>35</v>
      </c>
      <c r="G25" s="4">
        <v>2070</v>
      </c>
      <c r="H25" s="4">
        <v>2</v>
      </c>
      <c r="I25" s="4">
        <v>1</v>
      </c>
      <c r="J25" s="4">
        <v>1</v>
      </c>
      <c r="K25" s="4">
        <v>2</v>
      </c>
      <c r="L25" s="4">
        <v>1</v>
      </c>
      <c r="M25" s="4">
        <v>4</v>
      </c>
      <c r="N25" s="4"/>
      <c r="O25" s="4">
        <v>2</v>
      </c>
      <c r="P25" s="4">
        <v>2</v>
      </c>
      <c r="Q25" s="4">
        <v>30</v>
      </c>
      <c r="R25" s="4">
        <v>42</v>
      </c>
      <c r="S25" s="4"/>
      <c r="T25" s="4"/>
      <c r="U25" s="4"/>
      <c r="V25" s="4"/>
      <c r="W25" s="4"/>
      <c r="X25" s="4">
        <v>1</v>
      </c>
      <c r="Y25" s="4">
        <v>2</v>
      </c>
      <c r="Z25" s="4"/>
      <c r="AA25" s="4">
        <v>1</v>
      </c>
      <c r="AB25" s="4"/>
      <c r="AC25" s="4">
        <v>3</v>
      </c>
      <c r="AD25" s="4"/>
    </row>
    <row r="26" spans="1:30" ht="40.5" customHeight="1" x14ac:dyDescent="0.25">
      <c r="A26" s="19">
        <v>22878571</v>
      </c>
      <c r="B26" s="8" t="s">
        <v>77</v>
      </c>
      <c r="C26" s="35">
        <v>9410</v>
      </c>
      <c r="D26" s="22">
        <v>0</v>
      </c>
      <c r="E26" s="22">
        <v>0</v>
      </c>
      <c r="F26" s="4">
        <v>42</v>
      </c>
      <c r="G26" s="4" t="s">
        <v>235</v>
      </c>
      <c r="H26" s="4">
        <v>3</v>
      </c>
      <c r="I26" s="4">
        <v>1</v>
      </c>
      <c r="J26" s="4">
        <v>1</v>
      </c>
      <c r="K26" s="4">
        <v>1</v>
      </c>
      <c r="L26" s="4">
        <v>1</v>
      </c>
      <c r="M26" s="4">
        <v>6</v>
      </c>
      <c r="N26" s="4"/>
      <c r="O26" s="4"/>
      <c r="P26" s="4">
        <v>1</v>
      </c>
      <c r="Q26" s="4">
        <v>9</v>
      </c>
      <c r="R26" s="4">
        <v>30</v>
      </c>
      <c r="S26" s="4"/>
      <c r="T26" s="4">
        <v>1</v>
      </c>
      <c r="U26" s="4"/>
      <c r="V26" s="4"/>
      <c r="W26" s="4"/>
      <c r="X26" s="4">
        <v>2</v>
      </c>
      <c r="Y26" s="4">
        <v>1</v>
      </c>
      <c r="Z26" s="4"/>
      <c r="AA26" s="4">
        <v>1</v>
      </c>
      <c r="AB26" s="4"/>
      <c r="AC26" s="4">
        <v>3</v>
      </c>
      <c r="AD26" s="4"/>
    </row>
    <row r="27" spans="1:30" ht="40.5" customHeight="1" x14ac:dyDescent="0.25">
      <c r="A27" s="19">
        <v>22878588</v>
      </c>
      <c r="B27" s="8" t="s">
        <v>78</v>
      </c>
      <c r="C27" s="35">
        <v>6886</v>
      </c>
      <c r="D27" s="22">
        <v>215.8</v>
      </c>
      <c r="E27" s="22">
        <v>0</v>
      </c>
      <c r="F27" s="4">
        <v>41</v>
      </c>
      <c r="G27" s="4">
        <v>2392</v>
      </c>
      <c r="H27" s="4">
        <v>1</v>
      </c>
      <c r="I27" s="4">
        <v>1</v>
      </c>
      <c r="J27" s="4">
        <v>1</v>
      </c>
      <c r="K27" s="4">
        <v>1</v>
      </c>
      <c r="L27" s="4">
        <v>1</v>
      </c>
      <c r="M27" s="4">
        <v>1</v>
      </c>
      <c r="N27" s="4"/>
      <c r="O27" s="4">
        <v>3</v>
      </c>
      <c r="P27" s="4"/>
      <c r="Q27" s="4">
        <v>22</v>
      </c>
      <c r="R27" s="4">
        <v>38</v>
      </c>
      <c r="S27" s="4"/>
      <c r="T27" s="4">
        <v>13</v>
      </c>
      <c r="U27" s="4"/>
      <c r="V27" s="4"/>
      <c r="W27" s="4"/>
      <c r="X27" s="4">
        <v>3</v>
      </c>
      <c r="Y27" s="4">
        <v>2</v>
      </c>
      <c r="Z27" s="4"/>
      <c r="AA27" s="4">
        <v>1</v>
      </c>
      <c r="AB27" s="4"/>
      <c r="AC27" s="4">
        <v>3</v>
      </c>
      <c r="AD27" s="4"/>
    </row>
    <row r="28" spans="1:30" ht="40.5" customHeight="1" x14ac:dyDescent="0.25">
      <c r="A28" s="19">
        <v>22878594</v>
      </c>
      <c r="B28" s="8" t="s">
        <v>132</v>
      </c>
      <c r="C28" s="35">
        <v>8250</v>
      </c>
      <c r="D28" s="22">
        <v>152</v>
      </c>
      <c r="E28" s="22">
        <v>0</v>
      </c>
      <c r="F28" s="4">
        <v>43</v>
      </c>
      <c r="G28" s="4">
        <v>2580</v>
      </c>
      <c r="H28" s="4">
        <v>2</v>
      </c>
      <c r="I28" s="4">
        <v>1</v>
      </c>
      <c r="J28" s="4">
        <v>1</v>
      </c>
      <c r="K28" s="4">
        <v>1</v>
      </c>
      <c r="L28" s="4">
        <v>1</v>
      </c>
      <c r="M28" s="4">
        <v>2</v>
      </c>
      <c r="N28" s="4"/>
      <c r="O28" s="4"/>
      <c r="P28" s="4">
        <v>2</v>
      </c>
      <c r="Q28" s="4">
        <v>18</v>
      </c>
      <c r="R28" s="4">
        <v>41</v>
      </c>
      <c r="S28" s="4"/>
      <c r="T28" s="4">
        <v>1</v>
      </c>
      <c r="U28" s="4"/>
      <c r="V28" s="4"/>
      <c r="W28" s="4"/>
      <c r="X28" s="4">
        <v>2</v>
      </c>
      <c r="Y28" s="4">
        <v>2</v>
      </c>
      <c r="Z28" s="4"/>
      <c r="AA28" s="4">
        <v>1</v>
      </c>
      <c r="AB28" s="4"/>
      <c r="AC28" s="4">
        <v>3</v>
      </c>
      <c r="AD28" s="4"/>
    </row>
    <row r="29" spans="1:30" ht="40.5" customHeight="1" x14ac:dyDescent="0.25">
      <c r="A29" s="19">
        <v>22878602</v>
      </c>
      <c r="B29" s="8" t="s">
        <v>79</v>
      </c>
      <c r="C29" s="35">
        <v>8423.1</v>
      </c>
      <c r="D29" s="22">
        <v>127.1</v>
      </c>
      <c r="E29" s="22">
        <v>0</v>
      </c>
      <c r="F29" s="4">
        <v>48</v>
      </c>
      <c r="G29" s="4">
        <v>2640</v>
      </c>
      <c r="H29" s="4">
        <v>4</v>
      </c>
      <c r="I29" s="4">
        <v>2</v>
      </c>
      <c r="J29" s="4">
        <v>1</v>
      </c>
      <c r="K29" s="4">
        <v>1</v>
      </c>
      <c r="L29" s="4">
        <v>2</v>
      </c>
      <c r="M29" s="4">
        <v>6</v>
      </c>
      <c r="N29" s="4"/>
      <c r="O29" s="4"/>
      <c r="P29" s="4">
        <v>2</v>
      </c>
      <c r="Q29" s="4">
        <v>18</v>
      </c>
      <c r="R29" s="4">
        <v>22</v>
      </c>
      <c r="S29" s="4"/>
      <c r="T29" s="4">
        <v>1</v>
      </c>
      <c r="U29" s="4"/>
      <c r="V29" s="4"/>
      <c r="W29" s="4"/>
      <c r="X29" s="4">
        <v>2</v>
      </c>
      <c r="Y29" s="4">
        <v>3</v>
      </c>
      <c r="Z29" s="4"/>
      <c r="AA29" s="4">
        <v>1</v>
      </c>
      <c r="AB29" s="4"/>
      <c r="AC29" s="4">
        <v>3</v>
      </c>
      <c r="AD29" s="4"/>
    </row>
    <row r="30" spans="1:30" ht="40.5" customHeight="1" x14ac:dyDescent="0.25">
      <c r="A30" s="19">
        <v>22878619</v>
      </c>
      <c r="B30" s="8" t="s">
        <v>80</v>
      </c>
      <c r="C30" s="35">
        <v>8250</v>
      </c>
      <c r="D30" s="22">
        <v>0</v>
      </c>
      <c r="E30" s="22">
        <v>0</v>
      </c>
      <c r="F30" s="4"/>
      <c r="G30" s="4"/>
      <c r="H30" s="4"/>
      <c r="I30" s="4"/>
      <c r="J30" s="4"/>
      <c r="K30" s="4"/>
      <c r="L30" s="4"/>
      <c r="M30" s="4"/>
      <c r="N30" s="4">
        <v>4</v>
      </c>
      <c r="O30" s="4"/>
      <c r="P30" s="4">
        <v>2</v>
      </c>
      <c r="Q30" s="4">
        <v>54</v>
      </c>
      <c r="R30" s="4">
        <v>110</v>
      </c>
      <c r="S30" s="4"/>
      <c r="T30" s="4">
        <v>15</v>
      </c>
      <c r="U30" s="4"/>
      <c r="V30" s="4"/>
      <c r="W30" s="4"/>
      <c r="X30" s="4">
        <v>1</v>
      </c>
      <c r="Y30" s="4">
        <v>3</v>
      </c>
      <c r="Z30" s="4"/>
      <c r="AA30" s="4">
        <v>1</v>
      </c>
      <c r="AB30" s="4"/>
      <c r="AC30" s="4">
        <v>3</v>
      </c>
      <c r="AD30" s="4"/>
    </row>
    <row r="31" spans="1:30" ht="40.5" customHeight="1" x14ac:dyDescent="0.25">
      <c r="A31" s="19">
        <v>22878625</v>
      </c>
      <c r="B31" s="8" t="s">
        <v>81</v>
      </c>
      <c r="C31" s="35">
        <v>8328</v>
      </c>
      <c r="D31" s="22">
        <v>212.44</v>
      </c>
      <c r="E31" s="22">
        <v>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>
        <v>2</v>
      </c>
      <c r="Q31" s="4">
        <v>26</v>
      </c>
      <c r="R31" s="4">
        <v>36</v>
      </c>
      <c r="S31" s="4"/>
      <c r="T31" s="4">
        <v>2</v>
      </c>
      <c r="U31" s="4"/>
      <c r="V31" s="4"/>
      <c r="W31" s="4"/>
      <c r="X31" s="4"/>
      <c r="Y31" s="4">
        <v>2</v>
      </c>
      <c r="Z31" s="4"/>
      <c r="AA31" s="4">
        <v>1</v>
      </c>
      <c r="AB31" s="4"/>
      <c r="AC31" s="4">
        <v>3</v>
      </c>
      <c r="AD31" s="4"/>
    </row>
    <row r="32" spans="1:30" ht="40.5" customHeight="1" x14ac:dyDescent="0.25">
      <c r="A32" s="19">
        <v>22878631</v>
      </c>
      <c r="B32" s="8" t="s">
        <v>133</v>
      </c>
      <c r="C32" s="35">
        <v>7798</v>
      </c>
      <c r="D32" s="22">
        <v>69.5</v>
      </c>
      <c r="E32" s="22">
        <v>0</v>
      </c>
      <c r="F32" s="64">
        <v>53</v>
      </c>
      <c r="G32" s="64" t="s">
        <v>251</v>
      </c>
      <c r="H32" s="65" t="s">
        <v>252</v>
      </c>
      <c r="I32" s="66" t="s">
        <v>253</v>
      </c>
      <c r="J32" s="66" t="s">
        <v>254</v>
      </c>
      <c r="K32" s="66" t="s">
        <v>255</v>
      </c>
      <c r="L32" s="66" t="s">
        <v>256</v>
      </c>
      <c r="M32" s="67" t="s">
        <v>257</v>
      </c>
      <c r="N32" s="4"/>
      <c r="O32" s="4">
        <v>2</v>
      </c>
      <c r="P32" s="4">
        <v>2</v>
      </c>
      <c r="Q32" s="4">
        <v>18</v>
      </c>
      <c r="R32" s="4">
        <v>30</v>
      </c>
      <c r="S32" s="4"/>
      <c r="T32" s="4">
        <v>9</v>
      </c>
      <c r="U32" s="4"/>
      <c r="V32" s="4"/>
      <c r="W32" s="4"/>
      <c r="X32" s="4">
        <v>2</v>
      </c>
      <c r="Y32" s="4">
        <v>2</v>
      </c>
      <c r="Z32" s="4"/>
      <c r="AA32" s="4">
        <v>1</v>
      </c>
      <c r="AB32" s="4"/>
      <c r="AC32" s="4">
        <v>3</v>
      </c>
      <c r="AD32" s="4"/>
    </row>
    <row r="33" spans="1:30" ht="40.5" customHeight="1" x14ac:dyDescent="0.25">
      <c r="A33" s="19">
        <v>22878648</v>
      </c>
      <c r="B33" s="8" t="s">
        <v>82</v>
      </c>
      <c r="C33" s="35">
        <v>12577</v>
      </c>
      <c r="D33" s="22">
        <v>212</v>
      </c>
      <c r="E33" s="22">
        <v>0</v>
      </c>
      <c r="F33" s="4">
        <v>44</v>
      </c>
      <c r="G33" s="4">
        <v>2633</v>
      </c>
      <c r="H33" s="4">
        <v>2</v>
      </c>
      <c r="I33" s="4">
        <v>1</v>
      </c>
      <c r="J33" s="4">
        <v>1</v>
      </c>
      <c r="K33" s="4">
        <v>1</v>
      </c>
      <c r="L33" s="4">
        <v>2</v>
      </c>
      <c r="M33" s="4">
        <v>8</v>
      </c>
      <c r="N33" s="4"/>
      <c r="O33" s="4"/>
      <c r="P33" s="4">
        <v>3</v>
      </c>
      <c r="Q33" s="4">
        <v>39</v>
      </c>
      <c r="R33" s="4">
        <v>51</v>
      </c>
      <c r="S33" s="4"/>
      <c r="T33" s="4">
        <v>2</v>
      </c>
      <c r="U33" s="4"/>
      <c r="V33" s="4"/>
      <c r="W33" s="4"/>
      <c r="X33" s="4">
        <v>2</v>
      </c>
      <c r="Y33" s="4">
        <v>2</v>
      </c>
      <c r="Z33" s="4"/>
      <c r="AA33" s="4">
        <v>1</v>
      </c>
      <c r="AB33" s="4"/>
      <c r="AC33" s="4">
        <v>3</v>
      </c>
      <c r="AD33" s="4"/>
    </row>
    <row r="34" spans="1:30" ht="40.5" customHeight="1" x14ac:dyDescent="0.25">
      <c r="A34" s="19">
        <v>22878654</v>
      </c>
      <c r="B34" s="8" t="s">
        <v>83</v>
      </c>
      <c r="C34" s="35">
        <v>13425</v>
      </c>
      <c r="D34" s="22">
        <v>504.6</v>
      </c>
      <c r="E34" s="22">
        <v>0</v>
      </c>
      <c r="F34" s="33">
        <v>50</v>
      </c>
      <c r="G34" s="33">
        <v>2818</v>
      </c>
      <c r="H34" s="33">
        <v>3</v>
      </c>
      <c r="I34" s="33">
        <v>1</v>
      </c>
      <c r="J34" s="33">
        <v>1</v>
      </c>
      <c r="K34" s="33">
        <v>1</v>
      </c>
      <c r="L34" s="33">
        <v>1</v>
      </c>
      <c r="M34" s="33">
        <v>5</v>
      </c>
      <c r="N34" s="4"/>
      <c r="O34" s="4">
        <v>2</v>
      </c>
      <c r="P34" s="4">
        <v>2</v>
      </c>
      <c r="Q34" s="4">
        <v>20</v>
      </c>
      <c r="R34" s="4">
        <v>49</v>
      </c>
      <c r="S34" s="4"/>
      <c r="T34" s="4">
        <v>2</v>
      </c>
      <c r="U34" s="4"/>
      <c r="V34" s="4"/>
      <c r="W34" s="4"/>
      <c r="X34" s="4">
        <v>3</v>
      </c>
      <c r="Y34" s="4">
        <v>2</v>
      </c>
      <c r="Z34" s="4"/>
      <c r="AA34" s="4">
        <v>1</v>
      </c>
      <c r="AB34" s="4"/>
      <c r="AC34" s="4">
        <v>4</v>
      </c>
      <c r="AD34" s="4"/>
    </row>
    <row r="35" spans="1:30" ht="40.5" customHeight="1" x14ac:dyDescent="0.25">
      <c r="A35" s="19">
        <v>22878660</v>
      </c>
      <c r="B35" s="8" t="s">
        <v>84</v>
      </c>
      <c r="C35" s="35">
        <v>12577</v>
      </c>
      <c r="D35" s="22">
        <v>651.41999999999996</v>
      </c>
      <c r="E35" s="22">
        <v>0</v>
      </c>
      <c r="F35" s="4">
        <v>54</v>
      </c>
      <c r="G35" s="4">
        <v>3186</v>
      </c>
      <c r="H35" s="4">
        <v>5</v>
      </c>
      <c r="I35" s="4">
        <v>1</v>
      </c>
      <c r="J35" s="4">
        <v>1</v>
      </c>
      <c r="K35" s="4">
        <v>1</v>
      </c>
      <c r="L35" s="4">
        <v>2</v>
      </c>
      <c r="M35" s="4">
        <v>6</v>
      </c>
      <c r="N35" s="4"/>
      <c r="O35" s="4">
        <v>6</v>
      </c>
      <c r="P35" s="4"/>
      <c r="Q35" s="4">
        <v>64</v>
      </c>
      <c r="R35" s="4">
        <v>66</v>
      </c>
      <c r="S35" s="4"/>
      <c r="T35" s="4">
        <v>31</v>
      </c>
      <c r="U35" s="4"/>
      <c r="V35" s="4">
        <v>19</v>
      </c>
      <c r="W35" s="4"/>
      <c r="X35" s="4">
        <v>2</v>
      </c>
      <c r="Y35" s="4">
        <v>2</v>
      </c>
      <c r="Z35" s="4"/>
      <c r="AA35" s="4">
        <v>1</v>
      </c>
      <c r="AB35" s="4"/>
      <c r="AC35" s="4">
        <v>4</v>
      </c>
      <c r="AD35" s="4"/>
    </row>
    <row r="36" spans="1:30" ht="40.5" customHeight="1" x14ac:dyDescent="0.25">
      <c r="A36" s="19">
        <v>25904889</v>
      </c>
      <c r="B36" s="8" t="s">
        <v>85</v>
      </c>
      <c r="C36" s="35">
        <v>10069</v>
      </c>
      <c r="D36" s="22">
        <v>129.69999999999999</v>
      </c>
      <c r="E36" s="22">
        <v>0</v>
      </c>
      <c r="F36" s="4">
        <v>51</v>
      </c>
      <c r="G36" s="4">
        <v>3060</v>
      </c>
      <c r="H36" s="4" t="s">
        <v>264</v>
      </c>
      <c r="I36" s="4" t="s">
        <v>265</v>
      </c>
      <c r="J36" s="4" t="s">
        <v>266</v>
      </c>
      <c r="K36" s="4" t="s">
        <v>267</v>
      </c>
      <c r="L36" s="4" t="s">
        <v>268</v>
      </c>
      <c r="M36" s="4" t="s">
        <v>269</v>
      </c>
      <c r="N36" s="4"/>
      <c r="O36" s="4">
        <v>2</v>
      </c>
      <c r="P36" s="4">
        <v>2</v>
      </c>
      <c r="Q36" s="4">
        <v>18</v>
      </c>
      <c r="R36" s="4">
        <v>113</v>
      </c>
      <c r="S36" s="4"/>
      <c r="T36" s="4">
        <v>4</v>
      </c>
      <c r="U36" s="4"/>
      <c r="V36" s="4">
        <v>1</v>
      </c>
      <c r="W36" s="4"/>
      <c r="X36" s="4"/>
      <c r="Y36" s="4">
        <v>2</v>
      </c>
      <c r="Z36" s="4"/>
      <c r="AA36" s="4">
        <v>1</v>
      </c>
      <c r="AB36" s="4"/>
      <c r="AC36" s="4">
        <v>4</v>
      </c>
      <c r="AD36" s="4"/>
    </row>
    <row r="37" spans="1:30" ht="40.5" customHeight="1" x14ac:dyDescent="0.25">
      <c r="A37" s="19">
        <v>25805704</v>
      </c>
      <c r="B37" s="8" t="s">
        <v>134</v>
      </c>
      <c r="C37" s="35">
        <v>2790</v>
      </c>
      <c r="D37" s="22">
        <v>0</v>
      </c>
      <c r="E37" s="22">
        <v>0</v>
      </c>
      <c r="F37" s="4">
        <v>42</v>
      </c>
      <c r="G37" s="4">
        <v>2520</v>
      </c>
      <c r="H37" s="4">
        <v>3</v>
      </c>
      <c r="I37" s="4">
        <v>1</v>
      </c>
      <c r="J37" s="4">
        <v>1</v>
      </c>
      <c r="K37" s="4">
        <v>1</v>
      </c>
      <c r="L37" s="4">
        <v>1</v>
      </c>
      <c r="M37" s="4">
        <v>7</v>
      </c>
      <c r="N37" s="4"/>
      <c r="O37" s="4">
        <v>3</v>
      </c>
      <c r="P37" s="4"/>
      <c r="Q37" s="4">
        <v>27</v>
      </c>
      <c r="R37" s="4">
        <v>84</v>
      </c>
      <c r="S37" s="4"/>
      <c r="T37" s="4">
        <v>7</v>
      </c>
      <c r="U37" s="4"/>
      <c r="V37" s="4">
        <v>18</v>
      </c>
      <c r="W37" s="4"/>
      <c r="X37" s="4"/>
      <c r="Y37" s="4">
        <v>2</v>
      </c>
      <c r="Z37" s="4"/>
      <c r="AA37" s="4">
        <v>1</v>
      </c>
      <c r="AB37" s="4"/>
      <c r="AC37" s="4">
        <v>3</v>
      </c>
      <c r="AD37" s="4"/>
    </row>
    <row r="38" spans="1:30" ht="40.5" customHeight="1" x14ac:dyDescent="0.25">
      <c r="A38" s="19">
        <v>13680798</v>
      </c>
      <c r="B38" s="8" t="s">
        <v>135</v>
      </c>
      <c r="C38" s="35">
        <v>18163</v>
      </c>
      <c r="D38" s="22">
        <v>983.98</v>
      </c>
      <c r="E38" s="22">
        <v>0</v>
      </c>
      <c r="F38" s="55">
        <v>83</v>
      </c>
      <c r="G38" s="55" t="s">
        <v>270</v>
      </c>
      <c r="H38" s="55">
        <v>4</v>
      </c>
      <c r="I38" s="55">
        <v>1</v>
      </c>
      <c r="J38" s="55">
        <v>1</v>
      </c>
      <c r="K38" s="55">
        <v>1</v>
      </c>
      <c r="L38" s="55">
        <v>1</v>
      </c>
      <c r="M38" s="55">
        <v>43</v>
      </c>
      <c r="N38" s="4">
        <v>3</v>
      </c>
      <c r="O38" s="4">
        <v>2</v>
      </c>
      <c r="P38" s="4">
        <v>2</v>
      </c>
      <c r="Q38" s="4">
        <v>16</v>
      </c>
      <c r="R38" s="4">
        <v>100</v>
      </c>
      <c r="S38" s="4"/>
      <c r="T38" s="4">
        <v>31</v>
      </c>
      <c r="U38" s="4">
        <v>1</v>
      </c>
      <c r="V38" s="4">
        <v>1</v>
      </c>
      <c r="W38" s="4"/>
      <c r="X38" s="4"/>
      <c r="Y38" s="4">
        <v>2</v>
      </c>
      <c r="Z38" s="4"/>
      <c r="AA38" s="4">
        <v>2</v>
      </c>
      <c r="AB38" s="4"/>
      <c r="AC38" s="4">
        <v>4</v>
      </c>
      <c r="AD38" s="4"/>
    </row>
    <row r="39" spans="1:30" ht="40.5" customHeight="1" x14ac:dyDescent="0.25">
      <c r="A39" s="19">
        <v>22878696</v>
      </c>
      <c r="B39" s="14" t="s">
        <v>136</v>
      </c>
      <c r="C39" s="35"/>
      <c r="D39" s="22">
        <v>0</v>
      </c>
      <c r="E39" s="22">
        <v>0</v>
      </c>
      <c r="F39" s="4">
        <v>7</v>
      </c>
      <c r="G39" s="4">
        <v>374.9</v>
      </c>
      <c r="H39" s="4"/>
      <c r="I39" s="4"/>
      <c r="J39" s="4"/>
      <c r="K39" s="4"/>
      <c r="L39" s="4"/>
      <c r="M39" s="4"/>
      <c r="N39" s="4"/>
      <c r="O39" s="4">
        <v>1</v>
      </c>
      <c r="P39" s="4"/>
      <c r="Q39" s="4">
        <v>9</v>
      </c>
      <c r="R39" s="4">
        <v>4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>
        <v>1</v>
      </c>
      <c r="AD39" s="4"/>
    </row>
    <row r="40" spans="1:30" ht="40.5" customHeight="1" x14ac:dyDescent="0.25">
      <c r="A40" s="19">
        <v>22878677</v>
      </c>
      <c r="B40" s="14" t="s">
        <v>137</v>
      </c>
      <c r="C40" s="35">
        <v>13086</v>
      </c>
      <c r="D40" s="22">
        <v>0</v>
      </c>
      <c r="E40" s="22">
        <v>0</v>
      </c>
      <c r="F40" s="4">
        <v>60</v>
      </c>
      <c r="G40" s="4" t="s">
        <v>271</v>
      </c>
      <c r="H40" s="4">
        <v>2</v>
      </c>
      <c r="I40" s="4">
        <v>1</v>
      </c>
      <c r="J40" s="4">
        <v>1</v>
      </c>
      <c r="K40" s="4">
        <v>1</v>
      </c>
      <c r="L40" s="4"/>
      <c r="M40" s="4">
        <v>1</v>
      </c>
      <c r="N40" s="4"/>
      <c r="O40" s="4">
        <v>3</v>
      </c>
      <c r="P40" s="4">
        <v>3</v>
      </c>
      <c r="Q40" s="4">
        <v>36</v>
      </c>
      <c r="R40" s="4">
        <v>63</v>
      </c>
      <c r="S40" s="4"/>
      <c r="T40" s="4">
        <v>20</v>
      </c>
      <c r="U40" s="4"/>
      <c r="V40" s="4">
        <v>4</v>
      </c>
      <c r="W40" s="4"/>
      <c r="X40" s="4">
        <v>3</v>
      </c>
      <c r="Y40" s="4">
        <v>1</v>
      </c>
      <c r="Z40" s="4"/>
      <c r="AA40" s="4">
        <v>1</v>
      </c>
      <c r="AB40" s="4"/>
      <c r="AC40" s="4">
        <v>4</v>
      </c>
      <c r="AD40" s="4"/>
    </row>
    <row r="41" spans="1:30" ht="40.5" customHeight="1" x14ac:dyDescent="0.25">
      <c r="A41" s="19">
        <v>22878683</v>
      </c>
      <c r="B41" s="14" t="s">
        <v>138</v>
      </c>
      <c r="C41" s="35">
        <v>4519</v>
      </c>
      <c r="D41" s="22">
        <v>0</v>
      </c>
      <c r="E41" s="22">
        <v>0</v>
      </c>
      <c r="F41" s="4">
        <v>26</v>
      </c>
      <c r="G41" s="4" t="s">
        <v>275</v>
      </c>
      <c r="H41" s="4">
        <v>0</v>
      </c>
      <c r="I41" s="4">
        <v>1</v>
      </c>
      <c r="J41" s="4">
        <v>0</v>
      </c>
      <c r="K41" s="4">
        <v>1</v>
      </c>
      <c r="L41" s="4">
        <v>1</v>
      </c>
      <c r="M41" s="4">
        <v>0</v>
      </c>
      <c r="N41" s="4"/>
      <c r="O41" s="4">
        <v>1</v>
      </c>
      <c r="P41" s="4">
        <v>1</v>
      </c>
      <c r="Q41" s="4">
        <v>12</v>
      </c>
      <c r="R41" s="4">
        <v>9</v>
      </c>
      <c r="S41" s="4"/>
      <c r="T41" s="4">
        <v>19</v>
      </c>
      <c r="U41" s="4"/>
      <c r="V41" s="4">
        <v>3</v>
      </c>
      <c r="W41" s="4"/>
      <c r="X41" s="4">
        <v>3</v>
      </c>
      <c r="Y41" s="4">
        <v>1</v>
      </c>
      <c r="Z41" s="4"/>
      <c r="AA41" s="4">
        <v>1</v>
      </c>
      <c r="AB41" s="4">
        <v>120</v>
      </c>
      <c r="AC41" s="4">
        <v>3</v>
      </c>
      <c r="AD41" s="4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pane xSplit="2" ySplit="1" topLeftCell="C30" activePane="bottomRight" state="frozen"/>
      <selection pane="topRight" activeCell="C1" sqref="C1"/>
      <selection pane="bottomLeft" activeCell="A2" sqref="A2"/>
      <selection pane="bottomRight" activeCell="C3" sqref="C3"/>
    </sheetView>
  </sheetViews>
  <sheetFormatPr defaultRowHeight="15" x14ac:dyDescent="0.25"/>
  <cols>
    <col min="1" max="1" width="12.42578125" customWidth="1"/>
    <col min="2" max="2" width="30.42578125" customWidth="1"/>
    <col min="3" max="3" width="19.85546875" bestFit="1" customWidth="1"/>
    <col min="4" max="4" width="10.28515625" bestFit="1" customWidth="1"/>
    <col min="5" max="5" width="16.85546875" customWidth="1"/>
    <col min="6" max="6" width="17.7109375" customWidth="1"/>
    <col min="7" max="7" width="8.28515625" style="25" bestFit="1" customWidth="1"/>
    <col min="8" max="8" width="12.7109375" bestFit="1" customWidth="1"/>
    <col min="9" max="9" width="12" bestFit="1" customWidth="1"/>
    <col min="10" max="10" width="12.140625" bestFit="1" customWidth="1"/>
    <col min="11" max="11" width="14.28515625" bestFit="1" customWidth="1"/>
    <col min="12" max="12" width="14" customWidth="1"/>
  </cols>
  <sheetData>
    <row r="1" spans="1:14" ht="60" x14ac:dyDescent="0.25">
      <c r="A1" s="2" t="s">
        <v>0</v>
      </c>
      <c r="B1" s="2" t="s">
        <v>1</v>
      </c>
      <c r="C1" s="2" t="s">
        <v>56</v>
      </c>
      <c r="D1" s="2" t="s">
        <v>57</v>
      </c>
      <c r="E1" s="2" t="s">
        <v>86</v>
      </c>
      <c r="F1" s="2" t="s">
        <v>87</v>
      </c>
      <c r="G1" s="23" t="s">
        <v>58</v>
      </c>
      <c r="H1" s="2" t="s">
        <v>59</v>
      </c>
      <c r="I1" s="2" t="s">
        <v>88</v>
      </c>
      <c r="J1" s="2" t="s">
        <v>89</v>
      </c>
      <c r="K1" s="2" t="s">
        <v>60</v>
      </c>
      <c r="L1" s="2" t="s">
        <v>61</v>
      </c>
    </row>
    <row r="2" spans="1:14" x14ac:dyDescent="0.25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24">
        <v>7</v>
      </c>
      <c r="H2" s="12">
        <v>8</v>
      </c>
      <c r="I2" s="12">
        <v>9</v>
      </c>
      <c r="J2" s="12">
        <v>10</v>
      </c>
      <c r="K2" s="12">
        <v>11</v>
      </c>
      <c r="L2" s="13">
        <v>12</v>
      </c>
    </row>
    <row r="3" spans="1:14" ht="40.5" customHeight="1" x14ac:dyDescent="0.25">
      <c r="A3" s="19">
        <v>22878358</v>
      </c>
      <c r="B3" s="8" t="s">
        <v>123</v>
      </c>
      <c r="C3" s="18">
        <v>14088.8</v>
      </c>
      <c r="D3" s="28">
        <f>E3+F3+G3</f>
        <v>8654</v>
      </c>
      <c r="E3" s="28">
        <v>7818.9</v>
      </c>
      <c r="F3" s="28">
        <v>362.6</v>
      </c>
      <c r="G3" s="29">
        <f>451.9+20.6</f>
        <v>472.5</v>
      </c>
      <c r="H3" s="30">
        <f>I3+J3</f>
        <v>0</v>
      </c>
      <c r="I3" s="31">
        <v>0</v>
      </c>
      <c r="J3" s="28">
        <f>0/1000</f>
        <v>0</v>
      </c>
      <c r="K3" s="31">
        <v>59.4</v>
      </c>
      <c r="L3" s="32">
        <v>11.4</v>
      </c>
      <c r="N3" s="27"/>
    </row>
    <row r="4" spans="1:14" ht="40.5" customHeight="1" x14ac:dyDescent="0.25">
      <c r="A4" s="19">
        <v>22878364</v>
      </c>
      <c r="B4" s="8" t="s">
        <v>65</v>
      </c>
      <c r="C4" s="18">
        <v>23236.3</v>
      </c>
      <c r="D4" s="28">
        <f t="shared" ref="D4:D41" si="0">E4+F4+G4</f>
        <v>11466.6</v>
      </c>
      <c r="E4" s="28">
        <v>10649.5</v>
      </c>
      <c r="F4" s="28">
        <v>579.5</v>
      </c>
      <c r="G4" s="29">
        <f>211.7+25.9</f>
        <v>237.6</v>
      </c>
      <c r="H4" s="30">
        <f>I4+J4</f>
        <v>1748.7</v>
      </c>
      <c r="I4" s="31">
        <v>0</v>
      </c>
      <c r="J4" s="28">
        <v>1748.7</v>
      </c>
      <c r="K4" s="31">
        <v>114.3</v>
      </c>
      <c r="L4" s="32">
        <v>9.8000000000000007</v>
      </c>
      <c r="N4" s="27"/>
    </row>
    <row r="5" spans="1:14" ht="40.5" customHeight="1" x14ac:dyDescent="0.25">
      <c r="A5" s="19">
        <v>22878370</v>
      </c>
      <c r="B5" s="8" t="s">
        <v>124</v>
      </c>
      <c r="C5" s="18">
        <v>15352.3</v>
      </c>
      <c r="D5" s="28">
        <f t="shared" si="0"/>
        <v>9946.9000000000015</v>
      </c>
      <c r="E5" s="28">
        <v>9412.7000000000007</v>
      </c>
      <c r="F5" s="28">
        <v>455.1</v>
      </c>
      <c r="G5" s="29">
        <f>66.3+12.8</f>
        <v>79.099999999999994</v>
      </c>
      <c r="H5" s="30">
        <f>I5+J5</f>
        <v>0</v>
      </c>
      <c r="I5" s="31">
        <v>0</v>
      </c>
      <c r="J5" s="28">
        <v>0</v>
      </c>
      <c r="K5" s="31">
        <v>16.3</v>
      </c>
      <c r="L5" s="32">
        <v>10.199999999999999</v>
      </c>
      <c r="N5" s="27"/>
    </row>
    <row r="6" spans="1:14" ht="40.5" customHeight="1" x14ac:dyDescent="0.25">
      <c r="A6" s="19">
        <v>22878387</v>
      </c>
      <c r="B6" s="8" t="s">
        <v>66</v>
      </c>
      <c r="C6" s="18">
        <v>12206.1</v>
      </c>
      <c r="D6" s="28">
        <f t="shared" si="0"/>
        <v>6684.8</v>
      </c>
      <c r="E6" s="28">
        <v>6093.7</v>
      </c>
      <c r="F6" s="28">
        <v>269.10000000000002</v>
      </c>
      <c r="G6" s="29">
        <f>303.9+18.1</f>
        <v>322</v>
      </c>
      <c r="H6" s="30">
        <f t="shared" ref="H6:H41" si="1">I6+J6</f>
        <v>0</v>
      </c>
      <c r="I6" s="31">
        <v>0</v>
      </c>
      <c r="J6" s="28">
        <f>0/1000</f>
        <v>0</v>
      </c>
      <c r="K6" s="31">
        <v>80.5</v>
      </c>
      <c r="L6" s="32">
        <v>11.3</v>
      </c>
      <c r="N6" s="27"/>
    </row>
    <row r="7" spans="1:14" ht="40.5" customHeight="1" x14ac:dyDescent="0.25">
      <c r="A7" s="19">
        <v>22878393</v>
      </c>
      <c r="B7" s="8" t="s">
        <v>67</v>
      </c>
      <c r="C7" s="18">
        <v>13530.7</v>
      </c>
      <c r="D7" s="28">
        <f t="shared" si="0"/>
        <v>5247</v>
      </c>
      <c r="E7" s="28">
        <v>4772.8</v>
      </c>
      <c r="F7" s="28">
        <v>237.7</v>
      </c>
      <c r="G7" s="29">
        <f>233.9+2.6</f>
        <v>236.5</v>
      </c>
      <c r="H7" s="30">
        <f t="shared" si="1"/>
        <v>3258.7</v>
      </c>
      <c r="I7" s="31">
        <v>0</v>
      </c>
      <c r="J7" s="28">
        <v>3258.7</v>
      </c>
      <c r="K7" s="31">
        <v>67.8</v>
      </c>
      <c r="L7" s="32">
        <v>10.3</v>
      </c>
      <c r="N7" s="27"/>
    </row>
    <row r="8" spans="1:14" ht="40.5" customHeight="1" x14ac:dyDescent="0.25">
      <c r="A8" s="19">
        <v>22878401</v>
      </c>
      <c r="B8" s="8" t="s">
        <v>68</v>
      </c>
      <c r="C8" s="18">
        <v>15654</v>
      </c>
      <c r="D8" s="28">
        <f t="shared" si="0"/>
        <v>6292.2999999999993</v>
      </c>
      <c r="E8" s="28">
        <v>5918.5</v>
      </c>
      <c r="F8" s="28">
        <v>286.89999999999998</v>
      </c>
      <c r="G8" s="29">
        <f>76.6+10.3</f>
        <v>86.899999999999991</v>
      </c>
      <c r="H8" s="30">
        <f t="shared" si="1"/>
        <v>1545.1</v>
      </c>
      <c r="I8" s="31">
        <v>0</v>
      </c>
      <c r="J8" s="28">
        <v>1545.1</v>
      </c>
      <c r="K8" s="31">
        <v>38.799999999999997</v>
      </c>
      <c r="L8" s="32">
        <v>11.1</v>
      </c>
      <c r="N8" s="27"/>
    </row>
    <row r="9" spans="1:14" ht="40.5" customHeight="1" x14ac:dyDescent="0.25">
      <c r="A9" s="19">
        <v>22878418</v>
      </c>
      <c r="B9" s="8" t="s">
        <v>125</v>
      </c>
      <c r="C9" s="18">
        <v>23740</v>
      </c>
      <c r="D9" s="28">
        <f t="shared" si="0"/>
        <v>12286.400000000001</v>
      </c>
      <c r="E9" s="28">
        <v>11715.1</v>
      </c>
      <c r="F9" s="28">
        <v>466.6</v>
      </c>
      <c r="G9" s="29">
        <f>96.9+7.8</f>
        <v>104.7</v>
      </c>
      <c r="H9" s="30">
        <f t="shared" si="1"/>
        <v>330.2</v>
      </c>
      <c r="I9" s="31">
        <v>0</v>
      </c>
      <c r="J9" s="28">
        <v>330.2</v>
      </c>
      <c r="K9" s="31">
        <v>13.9</v>
      </c>
      <c r="L9" s="32">
        <v>11.3</v>
      </c>
      <c r="N9" s="27"/>
    </row>
    <row r="10" spans="1:14" ht="40.5" customHeight="1" x14ac:dyDescent="0.25">
      <c r="A10" s="19">
        <v>22878424</v>
      </c>
      <c r="B10" s="8" t="s">
        <v>69</v>
      </c>
      <c r="C10" s="18">
        <v>10443.9</v>
      </c>
      <c r="D10" s="28">
        <f t="shared" si="0"/>
        <v>5208.5</v>
      </c>
      <c r="E10" s="28">
        <v>4867.8999999999996</v>
      </c>
      <c r="F10" s="28">
        <v>235.6</v>
      </c>
      <c r="G10" s="29">
        <f>97.2+7.8</f>
        <v>105</v>
      </c>
      <c r="H10" s="30">
        <f t="shared" si="1"/>
        <v>739.9</v>
      </c>
      <c r="I10" s="31">
        <v>0</v>
      </c>
      <c r="J10" s="28">
        <v>739.9</v>
      </c>
      <c r="K10" s="31">
        <v>4.5</v>
      </c>
      <c r="L10" s="32">
        <v>9.6</v>
      </c>
      <c r="N10" s="27"/>
    </row>
    <row r="11" spans="1:14" ht="45.75" customHeight="1" x14ac:dyDescent="0.25">
      <c r="A11" s="19">
        <v>22878430</v>
      </c>
      <c r="B11" s="8" t="s">
        <v>126</v>
      </c>
      <c r="C11" s="18">
        <v>10107</v>
      </c>
      <c r="D11" s="28">
        <f t="shared" si="0"/>
        <v>6529.3</v>
      </c>
      <c r="E11" s="28">
        <v>6120.1</v>
      </c>
      <c r="F11" s="28">
        <v>266.8</v>
      </c>
      <c r="G11" s="29">
        <f>132.1+10.3</f>
        <v>142.4</v>
      </c>
      <c r="H11" s="30">
        <f t="shared" si="1"/>
        <v>0</v>
      </c>
      <c r="I11" s="31">
        <v>0</v>
      </c>
      <c r="J11" s="28">
        <v>0</v>
      </c>
      <c r="K11" s="31">
        <v>8.8000000000000007</v>
      </c>
      <c r="L11" s="32">
        <v>11.7</v>
      </c>
      <c r="N11" s="27"/>
    </row>
    <row r="12" spans="1:14" ht="40.5" customHeight="1" x14ac:dyDescent="0.25">
      <c r="A12" s="19">
        <v>22878447</v>
      </c>
      <c r="B12" s="8" t="s">
        <v>127</v>
      </c>
      <c r="C12" s="18">
        <v>14677.4</v>
      </c>
      <c r="D12" s="28">
        <f t="shared" si="0"/>
        <v>8013.9</v>
      </c>
      <c r="E12" s="28">
        <v>7397.8</v>
      </c>
      <c r="F12" s="28">
        <v>412.7</v>
      </c>
      <c r="G12" s="29">
        <f>195.6+7.8</f>
        <v>203.4</v>
      </c>
      <c r="H12" s="30">
        <f t="shared" si="1"/>
        <v>974.5</v>
      </c>
      <c r="I12" s="31">
        <v>0</v>
      </c>
      <c r="J12" s="28">
        <v>974.5</v>
      </c>
      <c r="K12" s="31">
        <v>26.1</v>
      </c>
      <c r="L12" s="32">
        <v>9.5</v>
      </c>
      <c r="N12" s="27"/>
    </row>
    <row r="13" spans="1:14" ht="40.5" customHeight="1" x14ac:dyDescent="0.25">
      <c r="A13" s="19">
        <v>22878453</v>
      </c>
      <c r="B13" s="8" t="s">
        <v>70</v>
      </c>
      <c r="C13" s="18">
        <v>11851</v>
      </c>
      <c r="D13" s="28">
        <f t="shared" si="0"/>
        <v>5769.1</v>
      </c>
      <c r="E13" s="28">
        <v>5303</v>
      </c>
      <c r="F13" s="28">
        <v>259.10000000000002</v>
      </c>
      <c r="G13" s="29">
        <f>196.7+10.3</f>
        <v>207</v>
      </c>
      <c r="H13" s="30">
        <f t="shared" si="1"/>
        <v>0</v>
      </c>
      <c r="I13" s="31">
        <v>0</v>
      </c>
      <c r="J13" s="28">
        <v>0</v>
      </c>
      <c r="K13" s="31">
        <v>116</v>
      </c>
      <c r="L13" s="32">
        <v>8.8000000000000007</v>
      </c>
      <c r="N13" s="27"/>
    </row>
    <row r="14" spans="1:14" ht="40.5" customHeight="1" x14ac:dyDescent="0.25">
      <c r="A14" s="19">
        <v>33306806</v>
      </c>
      <c r="B14" s="8" t="s">
        <v>128</v>
      </c>
      <c r="C14" s="18">
        <v>11170.4</v>
      </c>
      <c r="D14" s="28">
        <f t="shared" si="0"/>
        <v>6822.2000000000007</v>
      </c>
      <c r="E14" s="28">
        <v>6442.1</v>
      </c>
      <c r="F14" s="28">
        <v>323</v>
      </c>
      <c r="G14" s="29">
        <f>49.4+7.7</f>
        <v>57.1</v>
      </c>
      <c r="H14" s="30">
        <f t="shared" si="1"/>
        <v>627</v>
      </c>
      <c r="I14" s="31">
        <v>0</v>
      </c>
      <c r="J14" s="28">
        <v>627</v>
      </c>
      <c r="K14" s="31">
        <v>42.6</v>
      </c>
      <c r="L14" s="32">
        <v>11.3</v>
      </c>
      <c r="N14" s="27"/>
    </row>
    <row r="15" spans="1:14" ht="40.5" customHeight="1" x14ac:dyDescent="0.25">
      <c r="A15" s="19">
        <v>22878467</v>
      </c>
      <c r="B15" s="8" t="s">
        <v>71</v>
      </c>
      <c r="C15" s="18">
        <v>17906.400000000001</v>
      </c>
      <c r="D15" s="28">
        <f t="shared" si="0"/>
        <v>8165.4000000000005</v>
      </c>
      <c r="E15" s="28">
        <v>7295</v>
      </c>
      <c r="F15" s="28">
        <v>401.8</v>
      </c>
      <c r="G15" s="29">
        <f>432.4+36.2</f>
        <v>468.59999999999997</v>
      </c>
      <c r="H15" s="30">
        <f t="shared" si="1"/>
        <v>1888.9</v>
      </c>
      <c r="I15" s="31">
        <v>0</v>
      </c>
      <c r="J15" s="28">
        <v>1888.9</v>
      </c>
      <c r="K15" s="31">
        <v>43.5</v>
      </c>
      <c r="L15" s="32">
        <v>10</v>
      </c>
      <c r="N15" s="27"/>
    </row>
    <row r="16" spans="1:14" ht="40.5" customHeight="1" x14ac:dyDescent="0.25">
      <c r="A16" s="19">
        <v>22878476</v>
      </c>
      <c r="B16" s="8" t="s">
        <v>139</v>
      </c>
      <c r="C16" s="18">
        <v>21513.3</v>
      </c>
      <c r="D16" s="28">
        <f t="shared" si="0"/>
        <v>10641.300000000001</v>
      </c>
      <c r="E16" s="28">
        <v>10011</v>
      </c>
      <c r="F16" s="28">
        <v>496.7</v>
      </c>
      <c r="G16" s="29">
        <f>131.1+2.5</f>
        <v>133.6</v>
      </c>
      <c r="H16" s="30">
        <f t="shared" si="1"/>
        <v>550.9</v>
      </c>
      <c r="I16" s="31">
        <v>0</v>
      </c>
      <c r="J16" s="28">
        <v>550.9</v>
      </c>
      <c r="K16" s="31">
        <v>22.4</v>
      </c>
      <c r="L16" s="32">
        <v>9.5</v>
      </c>
      <c r="N16" s="27"/>
    </row>
    <row r="17" spans="1:14" ht="40.5" customHeight="1" x14ac:dyDescent="0.25">
      <c r="A17" s="19">
        <v>22878482</v>
      </c>
      <c r="B17" s="8" t="s">
        <v>72</v>
      </c>
      <c r="C17" s="18">
        <v>21538.5</v>
      </c>
      <c r="D17" s="28">
        <f t="shared" si="0"/>
        <v>11549</v>
      </c>
      <c r="E17" s="28">
        <v>10703.8</v>
      </c>
      <c r="F17" s="28">
        <v>535.1</v>
      </c>
      <c r="G17" s="29">
        <f>299.9+10.2</f>
        <v>310.09999999999997</v>
      </c>
      <c r="H17" s="30">
        <f t="shared" si="1"/>
        <v>2240.6</v>
      </c>
      <c r="I17" s="31">
        <v>0</v>
      </c>
      <c r="J17" s="28">
        <v>2240.6</v>
      </c>
      <c r="K17" s="31">
        <v>236.9</v>
      </c>
      <c r="L17" s="32">
        <v>10.6</v>
      </c>
      <c r="N17" s="27"/>
    </row>
    <row r="18" spans="1:14" ht="40.5" customHeight="1" x14ac:dyDescent="0.25">
      <c r="A18" s="19">
        <v>22878499</v>
      </c>
      <c r="B18" s="8" t="s">
        <v>140</v>
      </c>
      <c r="C18" s="18">
        <v>23100</v>
      </c>
      <c r="D18" s="28">
        <f t="shared" si="0"/>
        <v>14005.900000000001</v>
      </c>
      <c r="E18" s="28">
        <v>13065</v>
      </c>
      <c r="F18" s="28">
        <v>512.70000000000005</v>
      </c>
      <c r="G18" s="29">
        <f>417.8+10.4</f>
        <v>428.2</v>
      </c>
      <c r="H18" s="30">
        <f t="shared" si="1"/>
        <v>269.3</v>
      </c>
      <c r="I18" s="31">
        <v>0</v>
      </c>
      <c r="J18" s="28">
        <v>269.3</v>
      </c>
      <c r="K18" s="31">
        <v>59.4</v>
      </c>
      <c r="L18" s="32">
        <v>12.6</v>
      </c>
      <c r="N18" s="27"/>
    </row>
    <row r="19" spans="1:14" ht="40.5" customHeight="1" x14ac:dyDescent="0.25">
      <c r="A19" s="19">
        <v>22878507</v>
      </c>
      <c r="B19" s="8" t="s">
        <v>129</v>
      </c>
      <c r="C19" s="18">
        <v>23514.799999999999</v>
      </c>
      <c r="D19" s="28">
        <f t="shared" si="0"/>
        <v>14700.3</v>
      </c>
      <c r="E19" s="28">
        <v>13893</v>
      </c>
      <c r="F19" s="28">
        <v>554.79999999999995</v>
      </c>
      <c r="G19" s="29">
        <f>242.3+10.2</f>
        <v>252.5</v>
      </c>
      <c r="H19" s="30">
        <f t="shared" si="1"/>
        <v>941.4</v>
      </c>
      <c r="I19" s="31">
        <v>0</v>
      </c>
      <c r="J19" s="28">
        <v>941.4</v>
      </c>
      <c r="K19" s="31">
        <v>392.3</v>
      </c>
      <c r="L19" s="32">
        <v>11</v>
      </c>
      <c r="N19" s="27"/>
    </row>
    <row r="20" spans="1:14" ht="40.5" customHeight="1" x14ac:dyDescent="0.25">
      <c r="A20" s="19">
        <v>22878513</v>
      </c>
      <c r="B20" s="8" t="s">
        <v>130</v>
      </c>
      <c r="C20" s="18">
        <v>27857.8</v>
      </c>
      <c r="D20" s="28">
        <f t="shared" si="0"/>
        <v>14395.2</v>
      </c>
      <c r="E20" s="28">
        <v>13558.7</v>
      </c>
      <c r="F20" s="28">
        <v>598.6</v>
      </c>
      <c r="G20" s="29">
        <f>230.2+7.7</f>
        <v>237.89999999999998</v>
      </c>
      <c r="H20" s="30">
        <f t="shared" si="1"/>
        <v>972.5</v>
      </c>
      <c r="I20" s="31">
        <v>0</v>
      </c>
      <c r="J20" s="28">
        <v>972.5</v>
      </c>
      <c r="K20" s="31">
        <v>21.2</v>
      </c>
      <c r="L20" s="32">
        <v>11.1</v>
      </c>
      <c r="N20" s="27"/>
    </row>
    <row r="21" spans="1:14" ht="40.5" customHeight="1" x14ac:dyDescent="0.25">
      <c r="A21" s="19">
        <v>22878521</v>
      </c>
      <c r="B21" s="8" t="s">
        <v>131</v>
      </c>
      <c r="C21" s="18">
        <v>18250</v>
      </c>
      <c r="D21" s="28">
        <f t="shared" si="0"/>
        <v>4524.8</v>
      </c>
      <c r="E21" s="28">
        <v>4234.5</v>
      </c>
      <c r="F21" s="28">
        <v>220.3</v>
      </c>
      <c r="G21" s="29">
        <f>57+13</f>
        <v>70</v>
      </c>
      <c r="H21" s="30">
        <f t="shared" si="1"/>
        <v>3456.8</v>
      </c>
      <c r="I21" s="31">
        <v>0</v>
      </c>
      <c r="J21" s="28">
        <v>3456.8</v>
      </c>
      <c r="K21" s="31">
        <v>5.9</v>
      </c>
      <c r="L21" s="32">
        <v>10.1</v>
      </c>
      <c r="N21" s="27"/>
    </row>
    <row r="22" spans="1:14" ht="40.5" customHeight="1" x14ac:dyDescent="0.25">
      <c r="A22" s="19">
        <v>22878536</v>
      </c>
      <c r="B22" s="8" t="s">
        <v>73</v>
      </c>
      <c r="C22" s="18">
        <v>10345.799999999999</v>
      </c>
      <c r="D22" s="28">
        <f t="shared" si="0"/>
        <v>5852</v>
      </c>
      <c r="E22" s="28">
        <v>5505.7</v>
      </c>
      <c r="F22" s="28">
        <v>232.6</v>
      </c>
      <c r="G22" s="29">
        <f>98.2+15.5</f>
        <v>113.7</v>
      </c>
      <c r="H22" s="30">
        <f t="shared" si="1"/>
        <v>489.4</v>
      </c>
      <c r="I22" s="31">
        <v>0</v>
      </c>
      <c r="J22" s="28">
        <v>489.4</v>
      </c>
      <c r="K22" s="31">
        <v>4.7</v>
      </c>
      <c r="L22" s="32">
        <v>13</v>
      </c>
      <c r="N22" s="27"/>
    </row>
    <row r="23" spans="1:14" ht="40.5" customHeight="1" x14ac:dyDescent="0.25">
      <c r="A23" s="19">
        <v>22878542</v>
      </c>
      <c r="B23" s="8" t="s">
        <v>74</v>
      </c>
      <c r="C23" s="18">
        <v>18857.2</v>
      </c>
      <c r="D23" s="28">
        <f t="shared" si="0"/>
        <v>8481.4</v>
      </c>
      <c r="E23" s="28">
        <v>7794.4</v>
      </c>
      <c r="F23" s="28">
        <v>446.2</v>
      </c>
      <c r="G23" s="29">
        <f>232.9+7.9</f>
        <v>240.8</v>
      </c>
      <c r="H23" s="30">
        <f t="shared" si="1"/>
        <v>1338.3</v>
      </c>
      <c r="I23" s="31">
        <v>0</v>
      </c>
      <c r="J23" s="28">
        <v>1338.3</v>
      </c>
      <c r="K23" s="31">
        <v>147.9</v>
      </c>
      <c r="L23" s="32">
        <v>8.9</v>
      </c>
      <c r="N23" s="27"/>
    </row>
    <row r="24" spans="1:14" ht="40.5" customHeight="1" x14ac:dyDescent="0.25">
      <c r="A24" s="19">
        <v>22878559</v>
      </c>
      <c r="B24" s="8" t="s">
        <v>75</v>
      </c>
      <c r="C24" s="18">
        <v>12583.4</v>
      </c>
      <c r="D24" s="28">
        <f t="shared" si="0"/>
        <v>6354.2</v>
      </c>
      <c r="E24" s="28">
        <v>6007.9</v>
      </c>
      <c r="F24" s="28">
        <v>243.8</v>
      </c>
      <c r="G24" s="29">
        <f>79.1+23.4</f>
        <v>102.5</v>
      </c>
      <c r="H24" s="30">
        <f t="shared" si="1"/>
        <v>197.5</v>
      </c>
      <c r="I24" s="31">
        <v>0</v>
      </c>
      <c r="J24" s="28">
        <v>197.5</v>
      </c>
      <c r="K24" s="31">
        <v>13.7</v>
      </c>
      <c r="L24" s="32">
        <v>12.1</v>
      </c>
      <c r="N24" s="27"/>
    </row>
    <row r="25" spans="1:14" ht="40.5" customHeight="1" x14ac:dyDescent="0.25">
      <c r="A25" s="19">
        <v>22878565</v>
      </c>
      <c r="B25" s="8" t="s">
        <v>76</v>
      </c>
      <c r="C25" s="18">
        <v>13825.4</v>
      </c>
      <c r="D25" s="28">
        <f t="shared" si="0"/>
        <v>6231</v>
      </c>
      <c r="E25" s="28">
        <v>5801.9</v>
      </c>
      <c r="F25" s="28">
        <v>300.8</v>
      </c>
      <c r="G25" s="29">
        <f>120.6+7.7</f>
        <v>128.29999999999998</v>
      </c>
      <c r="H25" s="30">
        <f t="shared" si="1"/>
        <v>1700.9</v>
      </c>
      <c r="I25" s="31">
        <v>0</v>
      </c>
      <c r="J25" s="28">
        <v>1700.9</v>
      </c>
      <c r="K25" s="31">
        <v>14</v>
      </c>
      <c r="L25" s="32">
        <v>10.3</v>
      </c>
      <c r="N25" s="27"/>
    </row>
    <row r="26" spans="1:14" ht="40.5" customHeight="1" x14ac:dyDescent="0.25">
      <c r="A26" s="19">
        <v>22878571</v>
      </c>
      <c r="B26" s="8" t="s">
        <v>77</v>
      </c>
      <c r="C26" s="18">
        <v>14871.5</v>
      </c>
      <c r="D26" s="28">
        <f t="shared" si="0"/>
        <v>9079.1</v>
      </c>
      <c r="E26" s="28">
        <v>7774.8</v>
      </c>
      <c r="F26" s="28">
        <v>400.1</v>
      </c>
      <c r="G26" s="29">
        <f>891.4+12.8</f>
        <v>904.19999999999993</v>
      </c>
      <c r="H26" s="30">
        <f t="shared" si="1"/>
        <v>848.2</v>
      </c>
      <c r="I26" s="31">
        <v>0</v>
      </c>
      <c r="J26" s="28">
        <v>848.2</v>
      </c>
      <c r="K26" s="31">
        <v>64.8</v>
      </c>
      <c r="L26" s="32">
        <v>10.6</v>
      </c>
      <c r="N26" s="27"/>
    </row>
    <row r="27" spans="1:14" ht="40.5" customHeight="1" x14ac:dyDescent="0.25">
      <c r="A27" s="19">
        <v>22878588</v>
      </c>
      <c r="B27" s="8" t="s">
        <v>78</v>
      </c>
      <c r="C27" s="18">
        <v>13927.6</v>
      </c>
      <c r="D27" s="28">
        <f t="shared" si="0"/>
        <v>8961.4</v>
      </c>
      <c r="E27" s="28">
        <v>8487.7000000000007</v>
      </c>
      <c r="F27" s="28">
        <v>369.3</v>
      </c>
      <c r="G27" s="29">
        <f>89.2+15.2</f>
        <v>104.4</v>
      </c>
      <c r="H27" s="30">
        <f t="shared" si="1"/>
        <v>0</v>
      </c>
      <c r="I27" s="31">
        <v>0</v>
      </c>
      <c r="J27" s="28">
        <v>0</v>
      </c>
      <c r="K27" s="31">
        <v>84.5</v>
      </c>
      <c r="L27" s="32">
        <v>10</v>
      </c>
      <c r="N27" s="27"/>
    </row>
    <row r="28" spans="1:14" ht="40.5" customHeight="1" x14ac:dyDescent="0.25">
      <c r="A28" s="19">
        <v>22878594</v>
      </c>
      <c r="B28" s="8" t="s">
        <v>132</v>
      </c>
      <c r="C28" s="18">
        <v>12212.7</v>
      </c>
      <c r="D28" s="28">
        <f t="shared" si="0"/>
        <v>7400.9000000000005</v>
      </c>
      <c r="E28" s="28">
        <v>6757.5</v>
      </c>
      <c r="F28" s="28">
        <v>347.1</v>
      </c>
      <c r="G28" s="29">
        <f>265.4+30.9</f>
        <v>296.29999999999995</v>
      </c>
      <c r="H28" s="30">
        <f t="shared" si="1"/>
        <v>0</v>
      </c>
      <c r="I28" s="31">
        <v>0</v>
      </c>
      <c r="J28" s="28">
        <v>0</v>
      </c>
      <c r="K28" s="31">
        <v>72.099999999999994</v>
      </c>
      <c r="L28" s="32">
        <v>11.3</v>
      </c>
      <c r="N28" s="27"/>
    </row>
    <row r="29" spans="1:14" ht="40.5" customHeight="1" x14ac:dyDescent="0.25">
      <c r="A29" s="19">
        <v>22878602</v>
      </c>
      <c r="B29" s="8" t="s">
        <v>79</v>
      </c>
      <c r="C29" s="18">
        <v>16330.2</v>
      </c>
      <c r="D29" s="28">
        <f t="shared" si="0"/>
        <v>9059.6</v>
      </c>
      <c r="E29" s="28">
        <v>8488.6</v>
      </c>
      <c r="F29" s="28">
        <v>427.2</v>
      </c>
      <c r="G29" s="29">
        <f>136+7.8</f>
        <v>143.80000000000001</v>
      </c>
      <c r="H29" s="30">
        <f t="shared" si="1"/>
        <v>862.1</v>
      </c>
      <c r="I29" s="31">
        <v>0</v>
      </c>
      <c r="J29" s="28">
        <v>862.1</v>
      </c>
      <c r="K29" s="31">
        <v>14.2</v>
      </c>
      <c r="L29" s="32">
        <v>10.9</v>
      </c>
      <c r="N29" s="27"/>
    </row>
    <row r="30" spans="1:14" ht="40.5" customHeight="1" x14ac:dyDescent="0.25">
      <c r="A30" s="19">
        <v>22878619</v>
      </c>
      <c r="B30" s="8" t="s">
        <v>80</v>
      </c>
      <c r="C30" s="18">
        <v>25524.5</v>
      </c>
      <c r="D30" s="28">
        <f t="shared" si="0"/>
        <v>15456.3</v>
      </c>
      <c r="E30" s="28">
        <v>14647.2</v>
      </c>
      <c r="F30" s="28">
        <v>579.29999999999995</v>
      </c>
      <c r="G30" s="29">
        <f>219.5+10.3</f>
        <v>229.8</v>
      </c>
      <c r="H30" s="30">
        <f t="shared" si="1"/>
        <v>0</v>
      </c>
      <c r="I30" s="31">
        <v>0</v>
      </c>
      <c r="J30" s="28">
        <v>0</v>
      </c>
      <c r="K30" s="31">
        <v>7.1</v>
      </c>
      <c r="L30" s="32">
        <v>13.1</v>
      </c>
      <c r="N30" s="27"/>
    </row>
    <row r="31" spans="1:14" ht="40.5" customHeight="1" x14ac:dyDescent="0.25">
      <c r="A31" s="19">
        <v>22878625</v>
      </c>
      <c r="B31" s="8" t="s">
        <v>81</v>
      </c>
      <c r="C31" s="18">
        <v>28141.8</v>
      </c>
      <c r="D31" s="28">
        <f t="shared" si="0"/>
        <v>11721.2</v>
      </c>
      <c r="E31" s="28">
        <v>10868</v>
      </c>
      <c r="F31" s="28">
        <v>512.20000000000005</v>
      </c>
      <c r="G31" s="29">
        <f>330.5+10.5</f>
        <v>341</v>
      </c>
      <c r="H31" s="30">
        <f t="shared" si="1"/>
        <v>1359</v>
      </c>
      <c r="I31" s="31">
        <v>0</v>
      </c>
      <c r="J31" s="28">
        <v>1359</v>
      </c>
      <c r="K31" s="31">
        <v>76.099999999999994</v>
      </c>
      <c r="L31" s="32">
        <v>10.4</v>
      </c>
      <c r="N31" s="27"/>
    </row>
    <row r="32" spans="1:14" ht="40.5" customHeight="1" x14ac:dyDescent="0.25">
      <c r="A32" s="19">
        <v>22878631</v>
      </c>
      <c r="B32" s="8" t="s">
        <v>133</v>
      </c>
      <c r="C32" s="18">
        <v>16018.9</v>
      </c>
      <c r="D32" s="28">
        <f t="shared" si="0"/>
        <v>10363.999999999998</v>
      </c>
      <c r="E32" s="28">
        <v>9919.2999999999993</v>
      </c>
      <c r="F32" s="28">
        <v>379.3</v>
      </c>
      <c r="G32" s="29">
        <f>60.2+5.2</f>
        <v>65.400000000000006</v>
      </c>
      <c r="H32" s="30">
        <f t="shared" si="1"/>
        <v>0</v>
      </c>
      <c r="I32" s="31">
        <v>0</v>
      </c>
      <c r="J32" s="28">
        <v>0</v>
      </c>
      <c r="K32" s="31">
        <v>27</v>
      </c>
      <c r="L32" s="32">
        <v>11.7</v>
      </c>
      <c r="N32" s="27"/>
    </row>
    <row r="33" spans="1:14" ht="40.5" customHeight="1" x14ac:dyDescent="0.25">
      <c r="A33" s="19">
        <v>22878648</v>
      </c>
      <c r="B33" s="8" t="s">
        <v>82</v>
      </c>
      <c r="C33" s="18">
        <v>17245.7</v>
      </c>
      <c r="D33" s="28">
        <f t="shared" si="0"/>
        <v>10640.099999999999</v>
      </c>
      <c r="E33" s="28">
        <v>9914.2999999999993</v>
      </c>
      <c r="F33" s="28">
        <v>492.3</v>
      </c>
      <c r="G33" s="29">
        <f>210.5+23</f>
        <v>233.5</v>
      </c>
      <c r="H33" s="30">
        <f t="shared" si="1"/>
        <v>141.5</v>
      </c>
      <c r="I33" s="31">
        <v>0</v>
      </c>
      <c r="J33" s="28">
        <v>141.5</v>
      </c>
      <c r="K33" s="31">
        <v>81</v>
      </c>
      <c r="L33" s="32">
        <v>10.4</v>
      </c>
      <c r="N33" s="27"/>
    </row>
    <row r="34" spans="1:14" ht="40.5" customHeight="1" x14ac:dyDescent="0.25">
      <c r="A34" s="19">
        <v>22878654</v>
      </c>
      <c r="B34" s="8" t="s">
        <v>83</v>
      </c>
      <c r="C34" s="18">
        <v>14791.7</v>
      </c>
      <c r="D34" s="28">
        <f t="shared" si="0"/>
        <v>8656.7999999999993</v>
      </c>
      <c r="E34" s="28">
        <v>8199.2999999999993</v>
      </c>
      <c r="F34" s="28">
        <v>346</v>
      </c>
      <c r="G34" s="29">
        <f>108.9+2.6</f>
        <v>111.5</v>
      </c>
      <c r="H34" s="30">
        <f t="shared" si="1"/>
        <v>0</v>
      </c>
      <c r="I34" s="31">
        <v>0</v>
      </c>
      <c r="J34" s="28">
        <v>0</v>
      </c>
      <c r="K34" s="31">
        <v>23.2</v>
      </c>
      <c r="L34" s="32">
        <v>14.2</v>
      </c>
      <c r="N34" s="27"/>
    </row>
    <row r="35" spans="1:14" ht="40.5" customHeight="1" x14ac:dyDescent="0.25">
      <c r="A35" s="19">
        <v>22878660</v>
      </c>
      <c r="B35" s="8" t="s">
        <v>84</v>
      </c>
      <c r="C35" s="18">
        <v>18638.7</v>
      </c>
      <c r="D35" s="28">
        <f t="shared" si="0"/>
        <v>11674</v>
      </c>
      <c r="E35" s="28">
        <v>10812.8</v>
      </c>
      <c r="F35" s="28">
        <v>599.5</v>
      </c>
      <c r="G35" s="29">
        <f>243.5+18.2</f>
        <v>261.7</v>
      </c>
      <c r="H35" s="30">
        <f t="shared" si="1"/>
        <v>0</v>
      </c>
      <c r="I35" s="31">
        <v>0</v>
      </c>
      <c r="J35" s="28">
        <v>0</v>
      </c>
      <c r="K35" s="31">
        <v>42.6</v>
      </c>
      <c r="L35" s="32">
        <v>9.5</v>
      </c>
      <c r="N35" s="27"/>
    </row>
    <row r="36" spans="1:14" ht="40.5" customHeight="1" x14ac:dyDescent="0.25">
      <c r="A36" s="19">
        <v>25904889</v>
      </c>
      <c r="B36" s="8" t="s">
        <v>85</v>
      </c>
      <c r="C36" s="18">
        <v>18960.7</v>
      </c>
      <c r="D36" s="28">
        <f t="shared" si="0"/>
        <v>10923.7</v>
      </c>
      <c r="E36" s="28">
        <v>10261.200000000001</v>
      </c>
      <c r="F36" s="28">
        <v>541.70000000000005</v>
      </c>
      <c r="G36" s="29">
        <f>107.9+12.9</f>
        <v>120.80000000000001</v>
      </c>
      <c r="H36" s="30">
        <f t="shared" si="1"/>
        <v>0</v>
      </c>
      <c r="I36" s="31">
        <v>0</v>
      </c>
      <c r="J36" s="28">
        <v>0</v>
      </c>
      <c r="K36" s="31">
        <v>249.2</v>
      </c>
      <c r="L36" s="32">
        <v>10.7</v>
      </c>
      <c r="N36" s="27"/>
    </row>
    <row r="37" spans="1:14" ht="40.5" customHeight="1" x14ac:dyDescent="0.25">
      <c r="A37" s="19">
        <v>25805704</v>
      </c>
      <c r="B37" s="8" t="s">
        <v>134</v>
      </c>
      <c r="C37" s="18">
        <v>17642.2</v>
      </c>
      <c r="D37" s="28">
        <f t="shared" si="0"/>
        <v>11238.1</v>
      </c>
      <c r="E37" s="28">
        <v>10752</v>
      </c>
      <c r="F37" s="28">
        <v>430.6</v>
      </c>
      <c r="G37" s="29">
        <f>47.8+7.7</f>
        <v>55.5</v>
      </c>
      <c r="H37" s="30">
        <f t="shared" si="1"/>
        <v>146.19999999999999</v>
      </c>
      <c r="I37" s="31">
        <v>0</v>
      </c>
      <c r="J37" s="28">
        <v>146.19999999999999</v>
      </c>
      <c r="K37" s="31">
        <v>3.4</v>
      </c>
      <c r="L37" s="32">
        <v>10</v>
      </c>
      <c r="N37" s="27"/>
    </row>
    <row r="38" spans="1:14" ht="40.5" customHeight="1" x14ac:dyDescent="0.25">
      <c r="A38" s="19">
        <v>13680798</v>
      </c>
      <c r="B38" s="8" t="s">
        <v>135</v>
      </c>
      <c r="C38" s="18">
        <v>28692.799999999999</v>
      </c>
      <c r="D38" s="28">
        <f t="shared" si="0"/>
        <v>17612.499999999996</v>
      </c>
      <c r="E38" s="28">
        <f>16893.8+90</f>
        <v>16983.8</v>
      </c>
      <c r="F38" s="28">
        <f>504.8-0.2</f>
        <v>504.6</v>
      </c>
      <c r="G38" s="29">
        <f>118.9+5.2</f>
        <v>124.10000000000001</v>
      </c>
      <c r="H38" s="30">
        <f t="shared" si="1"/>
        <v>3</v>
      </c>
      <c r="I38" s="31">
        <v>0</v>
      </c>
      <c r="J38" s="28">
        <v>3</v>
      </c>
      <c r="K38" s="31">
        <v>101.3</v>
      </c>
      <c r="L38" s="32">
        <v>15.2</v>
      </c>
      <c r="N38" s="27"/>
    </row>
    <row r="39" spans="1:14" ht="40.5" customHeight="1" x14ac:dyDescent="0.25">
      <c r="A39" s="19">
        <v>22878696</v>
      </c>
      <c r="B39" s="14" t="s">
        <v>136</v>
      </c>
      <c r="C39" s="18">
        <v>2700.5</v>
      </c>
      <c r="D39" s="28">
        <f t="shared" si="0"/>
        <v>1792.6000000000001</v>
      </c>
      <c r="E39" s="28">
        <v>1768.2</v>
      </c>
      <c r="F39" s="29">
        <v>0</v>
      </c>
      <c r="G39" s="29">
        <v>24.4</v>
      </c>
      <c r="H39" s="30">
        <f t="shared" si="1"/>
        <v>0</v>
      </c>
      <c r="I39" s="31">
        <v>0</v>
      </c>
      <c r="J39" s="28">
        <v>0</v>
      </c>
      <c r="K39" s="31">
        <v>0</v>
      </c>
      <c r="L39" s="32">
        <v>10</v>
      </c>
      <c r="N39" s="27"/>
    </row>
    <row r="40" spans="1:14" ht="40.5" customHeight="1" x14ac:dyDescent="0.25">
      <c r="A40" s="19">
        <v>22878677</v>
      </c>
      <c r="B40" s="14" t="s">
        <v>137</v>
      </c>
      <c r="C40" s="18">
        <v>39935.699999999997</v>
      </c>
      <c r="D40" s="28">
        <f t="shared" si="0"/>
        <v>18521.7</v>
      </c>
      <c r="E40" s="28">
        <v>17375.400000000001</v>
      </c>
      <c r="F40" s="29">
        <v>880.2</v>
      </c>
      <c r="G40" s="29">
        <f>242.7+23.4</f>
        <v>266.09999999999997</v>
      </c>
      <c r="H40" s="30">
        <f t="shared" si="1"/>
        <v>0</v>
      </c>
      <c r="I40" s="31">
        <v>0</v>
      </c>
      <c r="J40" s="28">
        <v>0</v>
      </c>
      <c r="K40" s="31">
        <v>0</v>
      </c>
      <c r="L40" s="32">
        <v>61.9</v>
      </c>
      <c r="N40" s="27"/>
    </row>
    <row r="41" spans="1:14" ht="40.5" customHeight="1" x14ac:dyDescent="0.25">
      <c r="A41" s="19">
        <v>22878683</v>
      </c>
      <c r="B41" s="14" t="s">
        <v>138</v>
      </c>
      <c r="C41" s="18">
        <v>16340.3</v>
      </c>
      <c r="D41" s="28">
        <f t="shared" si="0"/>
        <v>9228.4999999999982</v>
      </c>
      <c r="E41" s="28">
        <v>8749.9</v>
      </c>
      <c r="F41" s="29">
        <v>375.3</v>
      </c>
      <c r="G41" s="29">
        <f>75+28.3</f>
        <v>103.3</v>
      </c>
      <c r="H41" s="30">
        <f t="shared" si="1"/>
        <v>0</v>
      </c>
      <c r="I41" s="31">
        <v>0</v>
      </c>
      <c r="J41" s="28">
        <v>0</v>
      </c>
      <c r="K41" s="31">
        <v>0</v>
      </c>
      <c r="L41" s="32">
        <v>76.900000000000006</v>
      </c>
      <c r="N41" s="27"/>
    </row>
    <row r="42" spans="1:14" x14ac:dyDescent="0.25">
      <c r="A42" s="6"/>
      <c r="B42" s="9"/>
      <c r="C42" s="6"/>
      <c r="D42" s="6"/>
      <c r="E42" s="6"/>
      <c r="F42" s="10"/>
      <c r="G42" s="26"/>
      <c r="H42" s="6"/>
      <c r="I42" s="6"/>
      <c r="J42" s="6"/>
      <c r="K42" s="6"/>
      <c r="L42" s="6"/>
    </row>
    <row r="43" spans="1:14" x14ac:dyDescent="0.25">
      <c r="A43" s="6"/>
      <c r="B43" s="9"/>
      <c r="C43" s="6"/>
      <c r="D43" s="6"/>
      <c r="E43" s="6"/>
      <c r="F43" s="10"/>
      <c r="G43" s="26"/>
      <c r="H43" s="6"/>
      <c r="I43" s="6"/>
      <c r="J43" s="6"/>
      <c r="K43" s="6"/>
      <c r="L43" s="6"/>
    </row>
    <row r="44" spans="1:14" x14ac:dyDescent="0.25">
      <c r="A44" s="6"/>
      <c r="B44" s="9"/>
      <c r="C44" s="6"/>
      <c r="D44" s="6"/>
      <c r="E44" s="6"/>
      <c r="F44" s="10"/>
      <c r="G44" s="26"/>
      <c r="H44" s="6"/>
      <c r="I44" s="6"/>
      <c r="J44" s="6"/>
      <c r="K44" s="6"/>
      <c r="L44" s="6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>
      <pane xSplit="2" ySplit="1" topLeftCell="C35" activePane="bottomRight" state="frozen"/>
      <selection pane="topRight" activeCell="C1" sqref="C1"/>
      <selection pane="bottomLeft" activeCell="A2" sqref="A2"/>
      <selection pane="bottomRight" activeCell="A3" sqref="A3"/>
    </sheetView>
  </sheetViews>
  <sheetFormatPr defaultRowHeight="15" x14ac:dyDescent="0.25"/>
  <cols>
    <col min="1" max="1" width="13.7109375" customWidth="1"/>
    <col min="2" max="2" width="30.42578125" customWidth="1"/>
    <col min="5" max="5" width="19.28515625" customWidth="1"/>
  </cols>
  <sheetData>
    <row r="1" spans="1:5" ht="30" x14ac:dyDescent="0.25">
      <c r="A1" s="2" t="s">
        <v>0</v>
      </c>
      <c r="B1" s="2" t="s">
        <v>1</v>
      </c>
      <c r="C1" s="2" t="s">
        <v>63</v>
      </c>
      <c r="D1" s="2" t="s">
        <v>62</v>
      </c>
      <c r="E1" s="2" t="s">
        <v>64</v>
      </c>
    </row>
    <row r="2" spans="1:5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</row>
    <row r="3" spans="1:5" ht="40.5" customHeight="1" x14ac:dyDescent="0.25">
      <c r="A3" s="19">
        <v>22878358</v>
      </c>
      <c r="B3" s="8" t="s">
        <v>123</v>
      </c>
      <c r="C3" s="33">
        <v>2017</v>
      </c>
      <c r="D3" s="33">
        <v>1</v>
      </c>
      <c r="E3" s="34">
        <v>850</v>
      </c>
    </row>
    <row r="4" spans="1:5" ht="40.5" customHeight="1" x14ac:dyDescent="0.25">
      <c r="A4" s="19">
        <v>22878364</v>
      </c>
      <c r="B4" s="8" t="s">
        <v>65</v>
      </c>
      <c r="C4" s="33">
        <v>2017</v>
      </c>
      <c r="D4" s="33">
        <v>3</v>
      </c>
      <c r="E4" s="34">
        <v>5092.5</v>
      </c>
    </row>
    <row r="5" spans="1:5" ht="40.5" customHeight="1" x14ac:dyDescent="0.25">
      <c r="A5" s="70">
        <v>22878370</v>
      </c>
      <c r="B5" s="73" t="s">
        <v>124</v>
      </c>
      <c r="C5" s="75">
        <v>2016</v>
      </c>
      <c r="D5" s="33">
        <v>31</v>
      </c>
      <c r="E5" s="34">
        <v>735.7</v>
      </c>
    </row>
    <row r="6" spans="1:5" ht="40.5" customHeight="1" x14ac:dyDescent="0.25">
      <c r="A6" s="72"/>
      <c r="B6" s="74"/>
      <c r="C6" s="76"/>
      <c r="D6" s="33">
        <v>1</v>
      </c>
      <c r="E6" s="34">
        <v>310.89999999999998</v>
      </c>
    </row>
    <row r="7" spans="1:5" ht="40.5" customHeight="1" x14ac:dyDescent="0.25">
      <c r="A7" s="70">
        <v>22878387</v>
      </c>
      <c r="B7" s="73" t="s">
        <v>66</v>
      </c>
      <c r="C7" s="75">
        <v>2016</v>
      </c>
      <c r="D7" s="33" t="s">
        <v>199</v>
      </c>
      <c r="E7" s="34">
        <v>1497.3</v>
      </c>
    </row>
    <row r="8" spans="1:5" ht="40.5" customHeight="1" x14ac:dyDescent="0.25">
      <c r="A8" s="72"/>
      <c r="B8" s="74"/>
      <c r="C8" s="76"/>
      <c r="D8" s="33">
        <v>2</v>
      </c>
      <c r="E8" s="34">
        <v>93.8</v>
      </c>
    </row>
    <row r="9" spans="1:5" ht="40.5" customHeight="1" x14ac:dyDescent="0.25">
      <c r="A9" s="70">
        <v>22878393</v>
      </c>
      <c r="B9" s="73" t="s">
        <v>67</v>
      </c>
      <c r="C9" s="75">
        <v>2017</v>
      </c>
      <c r="D9" s="33">
        <v>5</v>
      </c>
      <c r="E9" s="34">
        <v>3239</v>
      </c>
    </row>
    <row r="10" spans="1:5" ht="40.5" customHeight="1" x14ac:dyDescent="0.25">
      <c r="A10" s="72"/>
      <c r="B10" s="74"/>
      <c r="C10" s="76"/>
      <c r="D10" s="33">
        <v>14</v>
      </c>
      <c r="E10" s="34">
        <v>1260</v>
      </c>
    </row>
    <row r="11" spans="1:5" ht="40.5" customHeight="1" x14ac:dyDescent="0.25">
      <c r="A11" s="70">
        <v>22878401</v>
      </c>
      <c r="B11" s="73" t="s">
        <v>68</v>
      </c>
      <c r="C11" s="75">
        <v>2017</v>
      </c>
      <c r="D11" s="33">
        <v>3</v>
      </c>
      <c r="E11" s="34">
        <v>778.7</v>
      </c>
    </row>
    <row r="12" spans="1:5" ht="40.5" customHeight="1" x14ac:dyDescent="0.25">
      <c r="A12" s="71"/>
      <c r="B12" s="77"/>
      <c r="C12" s="78"/>
      <c r="D12" s="33">
        <v>6</v>
      </c>
      <c r="E12" s="34">
        <v>192</v>
      </c>
    </row>
    <row r="13" spans="1:5" ht="40.5" customHeight="1" x14ac:dyDescent="0.25">
      <c r="A13" s="72"/>
      <c r="B13" s="74"/>
      <c r="C13" s="76"/>
      <c r="D13" s="33">
        <v>14</v>
      </c>
      <c r="E13" s="34">
        <v>2900</v>
      </c>
    </row>
    <row r="14" spans="1:5" ht="40.5" customHeight="1" x14ac:dyDescent="0.25">
      <c r="A14" s="19">
        <v>22878418</v>
      </c>
      <c r="B14" s="8" t="s">
        <v>125</v>
      </c>
      <c r="C14" s="33">
        <v>2017</v>
      </c>
      <c r="D14" s="33">
        <v>2</v>
      </c>
      <c r="E14" s="34">
        <v>1035.9000000000001</v>
      </c>
    </row>
    <row r="15" spans="1:5" ht="40.5" customHeight="1" x14ac:dyDescent="0.25">
      <c r="A15" s="70">
        <v>22878424</v>
      </c>
      <c r="B15" s="73" t="s">
        <v>69</v>
      </c>
      <c r="C15" s="75">
        <v>2017</v>
      </c>
      <c r="D15" s="33">
        <v>1</v>
      </c>
      <c r="E15" s="34">
        <v>300</v>
      </c>
    </row>
    <row r="16" spans="1:5" ht="40.5" customHeight="1" x14ac:dyDescent="0.25">
      <c r="A16" s="72"/>
      <c r="B16" s="74"/>
      <c r="C16" s="76"/>
      <c r="D16" s="33">
        <v>16</v>
      </c>
      <c r="E16" s="34">
        <v>200</v>
      </c>
    </row>
    <row r="17" spans="1:5" ht="40.5" customHeight="1" x14ac:dyDescent="0.25">
      <c r="A17" s="19">
        <v>22878430</v>
      </c>
      <c r="B17" s="8" t="s">
        <v>126</v>
      </c>
      <c r="C17" s="33">
        <v>2016</v>
      </c>
      <c r="D17" s="33">
        <v>1</v>
      </c>
      <c r="E17" s="34">
        <v>223.5</v>
      </c>
    </row>
    <row r="18" spans="1:5" ht="40.5" customHeight="1" x14ac:dyDescent="0.25">
      <c r="A18" s="19">
        <v>22878447</v>
      </c>
      <c r="B18" s="8" t="s">
        <v>127</v>
      </c>
      <c r="C18" s="33">
        <v>2017</v>
      </c>
      <c r="D18" s="33">
        <v>3</v>
      </c>
      <c r="E18" s="34">
        <v>977.7</v>
      </c>
    </row>
    <row r="19" spans="1:5" ht="40.5" customHeight="1" x14ac:dyDescent="0.25">
      <c r="A19" s="19">
        <v>22878453</v>
      </c>
      <c r="B19" s="8" t="s">
        <v>70</v>
      </c>
      <c r="C19" s="33"/>
      <c r="D19" s="33"/>
      <c r="E19" s="34"/>
    </row>
    <row r="20" spans="1:5" ht="40.5" customHeight="1" x14ac:dyDescent="0.25">
      <c r="A20" s="19">
        <v>33306806</v>
      </c>
      <c r="B20" s="8" t="s">
        <v>128</v>
      </c>
      <c r="C20" s="33">
        <v>2017</v>
      </c>
      <c r="D20" s="33">
        <v>2</v>
      </c>
      <c r="E20" s="34">
        <v>630.20000000000005</v>
      </c>
    </row>
    <row r="21" spans="1:5" ht="40.5" customHeight="1" x14ac:dyDescent="0.25">
      <c r="A21" s="70">
        <v>22878467</v>
      </c>
      <c r="B21" s="73" t="s">
        <v>71</v>
      </c>
      <c r="C21" s="75">
        <v>2017</v>
      </c>
      <c r="D21" s="33">
        <v>3</v>
      </c>
      <c r="E21" s="34">
        <v>400</v>
      </c>
    </row>
    <row r="22" spans="1:5" ht="40.5" customHeight="1" x14ac:dyDescent="0.25">
      <c r="A22" s="71"/>
      <c r="B22" s="77"/>
      <c r="C22" s="78"/>
      <c r="D22" s="33">
        <v>31</v>
      </c>
      <c r="E22" s="34">
        <v>1200</v>
      </c>
    </row>
    <row r="23" spans="1:5" ht="40.5" customHeight="1" x14ac:dyDescent="0.25">
      <c r="A23" s="71"/>
      <c r="B23" s="77"/>
      <c r="C23" s="78"/>
      <c r="D23" s="33">
        <v>2</v>
      </c>
      <c r="E23" s="34">
        <v>350</v>
      </c>
    </row>
    <row r="24" spans="1:5" ht="40.5" customHeight="1" x14ac:dyDescent="0.25">
      <c r="A24" s="72"/>
      <c r="B24" s="74"/>
      <c r="C24" s="76"/>
      <c r="D24" s="33">
        <v>5</v>
      </c>
      <c r="E24" s="34">
        <v>250</v>
      </c>
    </row>
    <row r="25" spans="1:5" ht="40.5" customHeight="1" x14ac:dyDescent="0.25">
      <c r="A25" s="70">
        <v>22878476</v>
      </c>
      <c r="B25" s="73" t="s">
        <v>139</v>
      </c>
      <c r="C25" s="75">
        <v>2017</v>
      </c>
      <c r="D25" s="33">
        <v>6</v>
      </c>
      <c r="E25" s="34">
        <v>401.4</v>
      </c>
    </row>
    <row r="26" spans="1:5" ht="40.5" customHeight="1" x14ac:dyDescent="0.25">
      <c r="A26" s="72"/>
      <c r="B26" s="74"/>
      <c r="C26" s="76"/>
      <c r="D26" s="33">
        <v>14</v>
      </c>
      <c r="E26" s="34">
        <v>3100</v>
      </c>
    </row>
    <row r="27" spans="1:5" ht="40.5" customHeight="1" x14ac:dyDescent="0.25">
      <c r="A27" s="70">
        <v>22878482</v>
      </c>
      <c r="B27" s="73" t="s">
        <v>72</v>
      </c>
      <c r="C27" s="75">
        <v>2017</v>
      </c>
      <c r="D27" s="33">
        <v>5</v>
      </c>
      <c r="E27" s="34">
        <v>2235</v>
      </c>
    </row>
    <row r="28" spans="1:5" ht="40.5" customHeight="1" x14ac:dyDescent="0.25">
      <c r="A28" s="72"/>
      <c r="B28" s="74"/>
      <c r="C28" s="76"/>
      <c r="D28" s="33">
        <v>14</v>
      </c>
      <c r="E28" s="34">
        <v>1113.8</v>
      </c>
    </row>
    <row r="29" spans="1:5" ht="40.5" customHeight="1" x14ac:dyDescent="0.25">
      <c r="A29" s="19">
        <v>22878499</v>
      </c>
      <c r="B29" s="8" t="s">
        <v>140</v>
      </c>
      <c r="C29" s="33">
        <v>2017</v>
      </c>
      <c r="D29" s="33">
        <v>2</v>
      </c>
      <c r="E29" s="34">
        <v>450</v>
      </c>
    </row>
    <row r="30" spans="1:5" ht="40.5" customHeight="1" x14ac:dyDescent="0.25">
      <c r="A30" s="19">
        <v>22878507</v>
      </c>
      <c r="B30" s="8" t="s">
        <v>129</v>
      </c>
      <c r="C30" s="33">
        <v>2017</v>
      </c>
      <c r="D30" s="33">
        <v>3</v>
      </c>
      <c r="E30" s="34">
        <v>1312.5</v>
      </c>
    </row>
    <row r="31" spans="1:5" ht="40.5" customHeight="1" x14ac:dyDescent="0.25">
      <c r="A31" s="70">
        <v>22878513</v>
      </c>
      <c r="B31" s="73" t="s">
        <v>130</v>
      </c>
      <c r="C31" s="75">
        <v>2017</v>
      </c>
      <c r="D31" s="33">
        <v>5</v>
      </c>
      <c r="E31" s="34">
        <v>2500</v>
      </c>
    </row>
    <row r="32" spans="1:5" ht="40.5" customHeight="1" x14ac:dyDescent="0.25">
      <c r="A32" s="71"/>
      <c r="B32" s="77"/>
      <c r="C32" s="78"/>
      <c r="D32" s="33">
        <v>6</v>
      </c>
      <c r="E32" s="34">
        <v>1216.5</v>
      </c>
    </row>
    <row r="33" spans="1:5" ht="40.5" customHeight="1" x14ac:dyDescent="0.25">
      <c r="A33" s="71"/>
      <c r="B33" s="77"/>
      <c r="C33" s="78"/>
      <c r="D33" s="33">
        <v>11</v>
      </c>
      <c r="E33" s="34">
        <v>1000</v>
      </c>
    </row>
    <row r="34" spans="1:5" ht="40.5" customHeight="1" x14ac:dyDescent="0.25">
      <c r="A34" s="72"/>
      <c r="B34" s="74"/>
      <c r="C34" s="76"/>
      <c r="D34" s="33">
        <v>15</v>
      </c>
      <c r="E34" s="34">
        <v>305.39999999999998</v>
      </c>
    </row>
    <row r="35" spans="1:5" ht="40.5" customHeight="1" x14ac:dyDescent="0.25">
      <c r="A35" s="70">
        <v>22878521</v>
      </c>
      <c r="B35" s="73" t="s">
        <v>131</v>
      </c>
      <c r="C35" s="75">
        <v>2017</v>
      </c>
      <c r="D35" s="33">
        <v>3</v>
      </c>
      <c r="E35" s="34">
        <v>1115</v>
      </c>
    </row>
    <row r="36" spans="1:5" ht="40.5" customHeight="1" x14ac:dyDescent="0.25">
      <c r="A36" s="71"/>
      <c r="B36" s="77"/>
      <c r="C36" s="78"/>
      <c r="D36" s="33">
        <v>5</v>
      </c>
      <c r="E36" s="34">
        <v>5021.7</v>
      </c>
    </row>
    <row r="37" spans="1:5" ht="40.5" customHeight="1" x14ac:dyDescent="0.25">
      <c r="A37" s="72"/>
      <c r="B37" s="74"/>
      <c r="C37" s="76"/>
      <c r="D37" s="33">
        <v>14</v>
      </c>
      <c r="E37" s="34">
        <v>3060</v>
      </c>
    </row>
    <row r="38" spans="1:5" ht="40.5" customHeight="1" x14ac:dyDescent="0.25">
      <c r="A38" s="70">
        <v>22878536</v>
      </c>
      <c r="B38" s="73" t="s">
        <v>73</v>
      </c>
      <c r="C38" s="75">
        <v>2017</v>
      </c>
      <c r="D38" s="33">
        <v>3</v>
      </c>
      <c r="E38" s="34">
        <v>493</v>
      </c>
    </row>
    <row r="39" spans="1:5" ht="40.5" customHeight="1" x14ac:dyDescent="0.25">
      <c r="A39" s="72"/>
      <c r="B39" s="74"/>
      <c r="C39" s="76"/>
      <c r="D39" s="33">
        <v>2</v>
      </c>
      <c r="E39" s="34">
        <v>350</v>
      </c>
    </row>
    <row r="40" spans="1:5" ht="40.5" customHeight="1" x14ac:dyDescent="0.25">
      <c r="A40" s="70">
        <v>22878542</v>
      </c>
      <c r="B40" s="73" t="s">
        <v>74</v>
      </c>
      <c r="C40" s="75">
        <v>2017</v>
      </c>
      <c r="D40" s="33">
        <v>11</v>
      </c>
      <c r="E40" s="34">
        <v>1060</v>
      </c>
    </row>
    <row r="41" spans="1:5" ht="40.5" customHeight="1" x14ac:dyDescent="0.25">
      <c r="A41" s="72"/>
      <c r="B41" s="74"/>
      <c r="C41" s="76"/>
      <c r="D41" s="33">
        <v>14</v>
      </c>
      <c r="E41" s="34">
        <v>4500</v>
      </c>
    </row>
    <row r="42" spans="1:5" ht="30" x14ac:dyDescent="0.25">
      <c r="A42" s="19">
        <v>22878559</v>
      </c>
      <c r="B42" s="8" t="s">
        <v>75</v>
      </c>
      <c r="C42" s="4">
        <v>2017</v>
      </c>
      <c r="D42" s="4">
        <v>1</v>
      </c>
      <c r="E42" s="35">
        <v>598</v>
      </c>
    </row>
    <row r="43" spans="1:5" ht="15.75" customHeight="1" x14ac:dyDescent="0.25">
      <c r="A43" s="70">
        <v>22878565</v>
      </c>
      <c r="B43" s="73" t="s">
        <v>76</v>
      </c>
      <c r="C43" s="75">
        <v>2017</v>
      </c>
      <c r="D43" s="33">
        <v>3</v>
      </c>
      <c r="E43" s="34">
        <v>2877</v>
      </c>
    </row>
    <row r="44" spans="1:5" ht="15.75" customHeight="1" x14ac:dyDescent="0.25">
      <c r="A44" s="72"/>
      <c r="B44" s="74"/>
      <c r="C44" s="76"/>
      <c r="D44" s="33">
        <v>5</v>
      </c>
      <c r="E44" s="34">
        <v>100</v>
      </c>
    </row>
    <row r="45" spans="1:5" ht="15.75" customHeight="1" x14ac:dyDescent="0.25">
      <c r="A45" s="70">
        <v>22878571</v>
      </c>
      <c r="B45" s="73" t="s">
        <v>77</v>
      </c>
      <c r="C45" s="75">
        <v>2017</v>
      </c>
      <c r="D45" s="33">
        <v>3</v>
      </c>
      <c r="E45" s="34">
        <v>434.1</v>
      </c>
    </row>
    <row r="46" spans="1:5" ht="15.75" customHeight="1" x14ac:dyDescent="0.25">
      <c r="A46" s="72"/>
      <c r="B46" s="74"/>
      <c r="C46" s="76"/>
      <c r="D46" s="33">
        <v>2</v>
      </c>
      <c r="E46" s="34">
        <v>421</v>
      </c>
    </row>
    <row r="47" spans="1:5" ht="15.75" customHeight="1" x14ac:dyDescent="0.25">
      <c r="A47" s="70">
        <v>22878588</v>
      </c>
      <c r="B47" s="73" t="s">
        <v>78</v>
      </c>
      <c r="C47" s="75">
        <v>2016</v>
      </c>
      <c r="D47" s="33">
        <v>4</v>
      </c>
      <c r="E47" s="34">
        <v>50</v>
      </c>
    </row>
    <row r="48" spans="1:5" ht="15.75" customHeight="1" x14ac:dyDescent="0.25">
      <c r="A48" s="72"/>
      <c r="B48" s="74"/>
      <c r="C48" s="76"/>
      <c r="D48" s="33">
        <v>2</v>
      </c>
      <c r="E48" s="34">
        <v>209.3</v>
      </c>
    </row>
    <row r="49" spans="1:5" ht="15.75" customHeight="1" x14ac:dyDescent="0.25">
      <c r="A49" s="70">
        <v>22878594</v>
      </c>
      <c r="B49" s="73" t="s">
        <v>132</v>
      </c>
      <c r="C49" s="75">
        <v>2015</v>
      </c>
      <c r="D49" s="33">
        <v>1</v>
      </c>
      <c r="E49" s="34">
        <v>283.5</v>
      </c>
    </row>
    <row r="50" spans="1:5" ht="15.75" customHeight="1" x14ac:dyDescent="0.25">
      <c r="A50" s="72"/>
      <c r="B50" s="74"/>
      <c r="C50" s="76"/>
      <c r="D50" s="33">
        <v>2</v>
      </c>
      <c r="E50" s="34">
        <v>99.2</v>
      </c>
    </row>
    <row r="51" spans="1:5" ht="15.75" customHeight="1" x14ac:dyDescent="0.25">
      <c r="A51" s="70">
        <v>22878602</v>
      </c>
      <c r="B51" s="73" t="s">
        <v>79</v>
      </c>
      <c r="C51" s="75">
        <v>2017</v>
      </c>
      <c r="D51" s="33">
        <v>5</v>
      </c>
      <c r="E51" s="34">
        <v>100</v>
      </c>
    </row>
    <row r="52" spans="1:5" ht="15.75" customHeight="1" x14ac:dyDescent="0.25">
      <c r="A52" s="71"/>
      <c r="B52" s="77"/>
      <c r="C52" s="78"/>
      <c r="D52" s="33">
        <v>1</v>
      </c>
      <c r="E52" s="34">
        <v>200</v>
      </c>
    </row>
    <row r="53" spans="1:5" ht="15.75" customHeight="1" x14ac:dyDescent="0.25">
      <c r="A53" s="71"/>
      <c r="B53" s="77"/>
      <c r="C53" s="78"/>
      <c r="D53" s="33">
        <v>6</v>
      </c>
      <c r="E53" s="34">
        <v>471</v>
      </c>
    </row>
    <row r="54" spans="1:5" ht="15.75" customHeight="1" x14ac:dyDescent="0.25">
      <c r="A54" s="72"/>
      <c r="B54" s="74"/>
      <c r="C54" s="76"/>
      <c r="D54" s="33">
        <v>2</v>
      </c>
      <c r="E54" s="34">
        <v>322.89999999999998</v>
      </c>
    </row>
    <row r="55" spans="1:5" ht="15.75" x14ac:dyDescent="0.25">
      <c r="A55" s="19">
        <v>22878619</v>
      </c>
      <c r="B55" s="8" t="s">
        <v>80</v>
      </c>
      <c r="C55" s="4">
        <v>2017</v>
      </c>
      <c r="D55" s="4">
        <v>2</v>
      </c>
      <c r="E55" s="35">
        <v>50</v>
      </c>
    </row>
    <row r="56" spans="1:5" ht="15.75" customHeight="1" x14ac:dyDescent="0.25">
      <c r="A56" s="70">
        <v>22878625</v>
      </c>
      <c r="B56" s="73" t="s">
        <v>81</v>
      </c>
      <c r="C56" s="75">
        <v>2017</v>
      </c>
      <c r="D56" s="33">
        <v>3</v>
      </c>
      <c r="E56" s="34">
        <v>5302.5</v>
      </c>
    </row>
    <row r="57" spans="1:5" ht="15.75" customHeight="1" x14ac:dyDescent="0.25">
      <c r="A57" s="71"/>
      <c r="B57" s="77"/>
      <c r="C57" s="78"/>
      <c r="D57" s="33">
        <v>5</v>
      </c>
      <c r="E57" s="34">
        <v>40</v>
      </c>
    </row>
    <row r="58" spans="1:5" ht="15.75" customHeight="1" x14ac:dyDescent="0.25">
      <c r="A58" s="71"/>
      <c r="B58" s="77"/>
      <c r="C58" s="78"/>
      <c r="D58" s="33">
        <v>22</v>
      </c>
      <c r="E58" s="34">
        <v>1950</v>
      </c>
    </row>
    <row r="59" spans="1:5" ht="15.75" customHeight="1" x14ac:dyDescent="0.25">
      <c r="A59" s="72"/>
      <c r="B59" s="74"/>
      <c r="C59" s="76"/>
      <c r="D59" s="33">
        <v>2</v>
      </c>
      <c r="E59" s="34">
        <v>150</v>
      </c>
    </row>
    <row r="60" spans="1:5" ht="15.75" x14ac:dyDescent="0.25">
      <c r="A60" s="19">
        <v>22878631</v>
      </c>
      <c r="B60" s="8" t="s">
        <v>133</v>
      </c>
      <c r="C60" s="33">
        <v>2016</v>
      </c>
      <c r="D60" s="33">
        <v>2</v>
      </c>
      <c r="E60" s="34">
        <v>1497</v>
      </c>
    </row>
    <row r="61" spans="1:5" ht="30" x14ac:dyDescent="0.25">
      <c r="A61" s="19">
        <v>22878648</v>
      </c>
      <c r="B61" s="8" t="s">
        <v>82</v>
      </c>
      <c r="C61" s="36">
        <v>2017</v>
      </c>
      <c r="D61" s="36">
        <v>2</v>
      </c>
      <c r="E61" s="32">
        <v>150</v>
      </c>
    </row>
    <row r="62" spans="1:5" ht="15.75" customHeight="1" x14ac:dyDescent="0.25">
      <c r="A62" s="70">
        <v>22878654</v>
      </c>
      <c r="B62" s="73" t="s">
        <v>83</v>
      </c>
      <c r="C62" s="79">
        <v>2016</v>
      </c>
      <c r="D62" s="36">
        <v>3</v>
      </c>
      <c r="E62" s="32">
        <v>293.10000000000002</v>
      </c>
    </row>
    <row r="63" spans="1:5" ht="15.75" customHeight="1" x14ac:dyDescent="0.25">
      <c r="A63" s="71"/>
      <c r="B63" s="77"/>
      <c r="C63" s="80"/>
      <c r="D63" s="36">
        <v>5</v>
      </c>
      <c r="E63" s="32">
        <v>60</v>
      </c>
    </row>
    <row r="64" spans="1:5" ht="15.75" customHeight="1" x14ac:dyDescent="0.25">
      <c r="A64" s="72"/>
      <c r="B64" s="74"/>
      <c r="C64" s="81"/>
      <c r="D64" s="36">
        <v>1</v>
      </c>
      <c r="E64" s="32">
        <v>340.9</v>
      </c>
    </row>
    <row r="65" spans="1:5" ht="15.75" x14ac:dyDescent="0.25">
      <c r="A65" s="19">
        <v>22878660</v>
      </c>
      <c r="B65" s="8" t="s">
        <v>84</v>
      </c>
      <c r="C65" s="4"/>
      <c r="D65" s="4"/>
      <c r="E65" s="35"/>
    </row>
    <row r="66" spans="1:5" ht="15.75" x14ac:dyDescent="0.25">
      <c r="A66" s="19">
        <v>25904889</v>
      </c>
      <c r="B66" s="8" t="s">
        <v>85</v>
      </c>
      <c r="C66" s="33">
        <v>2017</v>
      </c>
      <c r="D66" s="33">
        <v>31</v>
      </c>
      <c r="E66" s="34">
        <v>1165.5</v>
      </c>
    </row>
    <row r="67" spans="1:5" ht="15.75" x14ac:dyDescent="0.25">
      <c r="A67" s="19">
        <v>25805704</v>
      </c>
      <c r="B67" s="8" t="s">
        <v>134</v>
      </c>
      <c r="C67" s="33">
        <v>2017</v>
      </c>
      <c r="D67" s="33">
        <v>15</v>
      </c>
      <c r="E67" s="34">
        <v>520</v>
      </c>
    </row>
    <row r="68" spans="1:5" ht="30" x14ac:dyDescent="0.25">
      <c r="A68" s="19">
        <v>13680798</v>
      </c>
      <c r="B68" s="8" t="s">
        <v>135</v>
      </c>
      <c r="C68" s="33">
        <v>2016</v>
      </c>
      <c r="D68" s="33">
        <v>5</v>
      </c>
      <c r="E68" s="34">
        <v>291.60000000000002</v>
      </c>
    </row>
    <row r="69" spans="1:5" ht="15.75" x14ac:dyDescent="0.25">
      <c r="A69" s="19">
        <v>22878696</v>
      </c>
      <c r="B69" s="14" t="s">
        <v>136</v>
      </c>
      <c r="C69" s="33"/>
      <c r="D69" s="33"/>
      <c r="E69" s="34"/>
    </row>
    <row r="70" spans="1:5" ht="30" x14ac:dyDescent="0.25">
      <c r="A70" s="19">
        <v>22878677</v>
      </c>
      <c r="B70" s="14" t="s">
        <v>137</v>
      </c>
      <c r="C70" s="33">
        <v>2015</v>
      </c>
      <c r="D70" s="33">
        <v>1</v>
      </c>
      <c r="E70" s="34">
        <v>374.9</v>
      </c>
    </row>
    <row r="71" spans="1:5" ht="30" x14ac:dyDescent="0.25">
      <c r="A71" s="19">
        <v>22878683</v>
      </c>
      <c r="B71" s="14" t="s">
        <v>138</v>
      </c>
      <c r="C71" s="33">
        <v>2015</v>
      </c>
      <c r="D71" s="33">
        <v>2</v>
      </c>
      <c r="E71" s="34">
        <v>65.7</v>
      </c>
    </row>
  </sheetData>
  <mergeCells count="57">
    <mergeCell ref="A51:A54"/>
    <mergeCell ref="A56:A59"/>
    <mergeCell ref="A35:A37"/>
    <mergeCell ref="A38:A39"/>
    <mergeCell ref="A40:A41"/>
    <mergeCell ref="A43:A44"/>
    <mergeCell ref="A45:A46"/>
    <mergeCell ref="A47:A48"/>
    <mergeCell ref="A25:A26"/>
    <mergeCell ref="A27:A28"/>
    <mergeCell ref="A31:A34"/>
    <mergeCell ref="B49:B50"/>
    <mergeCell ref="C49:C50"/>
    <mergeCell ref="A49:A50"/>
    <mergeCell ref="B45:B46"/>
    <mergeCell ref="C45:C46"/>
    <mergeCell ref="B47:B48"/>
    <mergeCell ref="C47:C48"/>
    <mergeCell ref="B38:B39"/>
    <mergeCell ref="C38:C39"/>
    <mergeCell ref="B40:B41"/>
    <mergeCell ref="C40:C41"/>
    <mergeCell ref="B43:B44"/>
    <mergeCell ref="C43:C44"/>
    <mergeCell ref="A5:A6"/>
    <mergeCell ref="A9:A10"/>
    <mergeCell ref="A11:A13"/>
    <mergeCell ref="A15:A16"/>
    <mergeCell ref="A21:A24"/>
    <mergeCell ref="B62:B64"/>
    <mergeCell ref="C62:C64"/>
    <mergeCell ref="B51:B54"/>
    <mergeCell ref="C51:C54"/>
    <mergeCell ref="B56:B59"/>
    <mergeCell ref="C56:C59"/>
    <mergeCell ref="B27:B28"/>
    <mergeCell ref="C27:C28"/>
    <mergeCell ref="B31:B34"/>
    <mergeCell ref="C31:C34"/>
    <mergeCell ref="B35:B37"/>
    <mergeCell ref="C35:C37"/>
    <mergeCell ref="A62:A64"/>
    <mergeCell ref="A7:A8"/>
    <mergeCell ref="B5:B6"/>
    <mergeCell ref="C5:C6"/>
    <mergeCell ref="B7:B8"/>
    <mergeCell ref="C7:C8"/>
    <mergeCell ref="B9:B10"/>
    <mergeCell ref="C9:C10"/>
    <mergeCell ref="B11:B13"/>
    <mergeCell ref="C11:C13"/>
    <mergeCell ref="B15:B16"/>
    <mergeCell ref="C15:C16"/>
    <mergeCell ref="B21:B24"/>
    <mergeCell ref="C21:C24"/>
    <mergeCell ref="B25:B26"/>
    <mergeCell ref="C25:C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V8" sqref="V8"/>
    </sheetView>
  </sheetViews>
  <sheetFormatPr defaultRowHeight="15" x14ac:dyDescent="0.25"/>
  <cols>
    <col min="4" max="4" width="28.5703125" customWidth="1"/>
    <col min="5" max="5" width="14.7109375" customWidth="1"/>
    <col min="6" max="6" width="11.85546875" customWidth="1"/>
  </cols>
  <sheetData>
    <row r="2" spans="1:10" ht="18.75" x14ac:dyDescent="0.3">
      <c r="A2" s="94" t="s">
        <v>387</v>
      </c>
      <c r="B2" s="94"/>
      <c r="C2" s="94"/>
      <c r="D2" s="94"/>
      <c r="E2" s="94"/>
      <c r="F2" s="94"/>
      <c r="G2" s="94"/>
      <c r="H2" s="94"/>
      <c r="I2" s="94"/>
      <c r="J2" s="94"/>
    </row>
    <row r="4" spans="1:10" ht="18.75" x14ac:dyDescent="0.3">
      <c r="A4" s="83" t="s">
        <v>388</v>
      </c>
      <c r="B4" s="84" t="s">
        <v>389</v>
      </c>
      <c r="C4" s="84"/>
      <c r="D4" s="84"/>
      <c r="E4" s="83" t="s">
        <v>390</v>
      </c>
      <c r="F4" s="83" t="s">
        <v>391</v>
      </c>
    </row>
    <row r="5" spans="1:10" ht="18.75" x14ac:dyDescent="0.3">
      <c r="A5" s="85">
        <v>1</v>
      </c>
      <c r="B5" s="86" t="s">
        <v>392</v>
      </c>
      <c r="C5" s="86"/>
      <c r="D5" s="86"/>
      <c r="E5" s="87"/>
      <c r="F5" s="85">
        <v>12500</v>
      </c>
    </row>
    <row r="6" spans="1:10" ht="18.75" x14ac:dyDescent="0.3">
      <c r="A6" s="85">
        <v>2</v>
      </c>
      <c r="B6" s="86" t="s">
        <v>393</v>
      </c>
      <c r="C6" s="86"/>
      <c r="D6" s="86"/>
      <c r="E6" s="87">
        <v>1</v>
      </c>
      <c r="F6" s="85">
        <v>450</v>
      </c>
    </row>
    <row r="7" spans="1:10" ht="18.75" x14ac:dyDescent="0.3">
      <c r="A7" s="85">
        <v>2</v>
      </c>
      <c r="B7" s="86" t="s">
        <v>394</v>
      </c>
      <c r="C7" s="86"/>
      <c r="D7" s="86"/>
      <c r="E7" s="87">
        <v>1</v>
      </c>
      <c r="F7" s="85">
        <v>19000</v>
      </c>
    </row>
    <row r="8" spans="1:10" ht="18.75" x14ac:dyDescent="0.3">
      <c r="A8" s="85">
        <v>3</v>
      </c>
      <c r="B8" s="86" t="s">
        <v>395</v>
      </c>
      <c r="C8" s="86"/>
      <c r="D8" s="86"/>
      <c r="E8" s="87">
        <v>1</v>
      </c>
      <c r="F8" s="85">
        <v>4000</v>
      </c>
    </row>
    <row r="9" spans="1:10" ht="18.75" x14ac:dyDescent="0.3">
      <c r="A9" s="85">
        <v>4</v>
      </c>
      <c r="B9" s="86" t="s">
        <v>396</v>
      </c>
      <c r="C9" s="86"/>
      <c r="D9" s="86"/>
      <c r="E9" s="87">
        <v>1</v>
      </c>
      <c r="F9" s="85">
        <v>342</v>
      </c>
    </row>
    <row r="10" spans="1:10" ht="18.75" x14ac:dyDescent="0.3">
      <c r="A10" s="85">
        <v>5</v>
      </c>
      <c r="B10" s="86" t="s">
        <v>397</v>
      </c>
      <c r="C10" s="86"/>
      <c r="D10" s="86"/>
      <c r="E10" s="87"/>
      <c r="F10" s="85">
        <v>3600</v>
      </c>
    </row>
    <row r="11" spans="1:10" ht="18.75" x14ac:dyDescent="0.3">
      <c r="A11" s="85">
        <v>6</v>
      </c>
      <c r="B11" s="86" t="s">
        <v>398</v>
      </c>
      <c r="C11" s="86"/>
      <c r="D11" s="86"/>
      <c r="E11" s="87">
        <v>1</v>
      </c>
      <c r="F11" s="85">
        <v>4500</v>
      </c>
    </row>
    <row r="12" spans="1:10" ht="18.75" x14ac:dyDescent="0.3">
      <c r="A12" s="85">
        <v>7</v>
      </c>
      <c r="B12" s="86" t="s">
        <v>399</v>
      </c>
      <c r="C12" s="86"/>
      <c r="D12" s="86"/>
      <c r="E12" s="87">
        <v>2</v>
      </c>
      <c r="F12" s="85">
        <v>2000</v>
      </c>
    </row>
    <row r="13" spans="1:10" ht="18.75" x14ac:dyDescent="0.3">
      <c r="A13" s="85">
        <v>8</v>
      </c>
      <c r="B13" s="86" t="s">
        <v>400</v>
      </c>
      <c r="C13" s="86"/>
      <c r="D13" s="86"/>
      <c r="E13" s="87"/>
      <c r="F13" s="85">
        <v>400</v>
      </c>
    </row>
    <row r="14" spans="1:10" ht="18.75" x14ac:dyDescent="0.3">
      <c r="A14" s="85">
        <v>9</v>
      </c>
      <c r="B14" s="86" t="s">
        <v>401</v>
      </c>
      <c r="C14" s="86"/>
      <c r="D14" s="86"/>
      <c r="E14" s="87">
        <v>1</v>
      </c>
      <c r="F14" s="85">
        <v>1600</v>
      </c>
    </row>
    <row r="15" spans="1:10" ht="18.75" x14ac:dyDescent="0.3">
      <c r="A15" s="85">
        <v>10</v>
      </c>
      <c r="B15" s="86" t="s">
        <v>402</v>
      </c>
      <c r="C15" s="86"/>
      <c r="D15" s="86"/>
      <c r="E15" s="87">
        <v>1</v>
      </c>
      <c r="F15" s="85">
        <v>4000</v>
      </c>
    </row>
    <row r="16" spans="1:10" ht="18.75" x14ac:dyDescent="0.3">
      <c r="A16" s="85">
        <v>11</v>
      </c>
      <c r="B16" s="86" t="s">
        <v>403</v>
      </c>
      <c r="C16" s="86"/>
      <c r="D16" s="86"/>
      <c r="E16" s="87">
        <v>1</v>
      </c>
      <c r="F16" s="85">
        <v>1600</v>
      </c>
    </row>
    <row r="17" spans="1:6" ht="18.75" x14ac:dyDescent="0.3">
      <c r="A17" s="85">
        <v>12</v>
      </c>
      <c r="B17" s="86" t="s">
        <v>404</v>
      </c>
      <c r="C17" s="86"/>
      <c r="D17" s="86"/>
      <c r="E17" s="87">
        <v>1</v>
      </c>
      <c r="F17" s="85">
        <v>800</v>
      </c>
    </row>
    <row r="18" spans="1:6" ht="18.75" x14ac:dyDescent="0.3">
      <c r="A18" s="85">
        <v>13</v>
      </c>
      <c r="B18" s="86" t="s">
        <v>405</v>
      </c>
      <c r="C18" s="86"/>
      <c r="D18" s="86"/>
      <c r="E18" s="87"/>
      <c r="F18" s="85">
        <v>26352</v>
      </c>
    </row>
    <row r="19" spans="1:6" ht="18.75" x14ac:dyDescent="0.3">
      <c r="A19" s="85">
        <v>14</v>
      </c>
      <c r="B19" s="86" t="s">
        <v>406</v>
      </c>
      <c r="C19" s="86"/>
      <c r="D19" s="86"/>
      <c r="E19" s="87">
        <v>1</v>
      </c>
      <c r="F19" s="85">
        <v>411</v>
      </c>
    </row>
    <row r="20" spans="1:6" ht="18.75" x14ac:dyDescent="0.3">
      <c r="A20" s="85">
        <v>15</v>
      </c>
      <c r="B20" s="86" t="s">
        <v>407</v>
      </c>
      <c r="C20" s="86"/>
      <c r="D20" s="86"/>
      <c r="E20" s="87"/>
      <c r="F20" s="85">
        <v>1415</v>
      </c>
    </row>
    <row r="21" spans="1:6" ht="18.75" x14ac:dyDescent="0.3">
      <c r="A21" s="88">
        <v>16</v>
      </c>
      <c r="B21" s="86" t="s">
        <v>408</v>
      </c>
      <c r="C21" s="86"/>
      <c r="D21" s="86"/>
      <c r="E21" s="89">
        <v>10</v>
      </c>
      <c r="F21" s="88">
        <v>10065</v>
      </c>
    </row>
    <row r="22" spans="1:6" ht="18.75" x14ac:dyDescent="0.3">
      <c r="A22" s="88">
        <v>17</v>
      </c>
      <c r="B22" s="86" t="s">
        <v>409</v>
      </c>
      <c r="C22" s="86"/>
      <c r="D22" s="86"/>
      <c r="E22" s="89">
        <v>10</v>
      </c>
      <c r="F22" s="88">
        <v>3000</v>
      </c>
    </row>
    <row r="23" spans="1:6" ht="18.75" x14ac:dyDescent="0.3">
      <c r="A23" s="88">
        <v>18</v>
      </c>
      <c r="B23" s="86" t="s">
        <v>410</v>
      </c>
      <c r="C23" s="86"/>
      <c r="D23" s="86"/>
      <c r="E23" s="4"/>
      <c r="F23" s="88">
        <v>3706</v>
      </c>
    </row>
    <row r="24" spans="1:6" ht="18.75" x14ac:dyDescent="0.3">
      <c r="A24" s="88">
        <v>19</v>
      </c>
      <c r="B24" s="86" t="s">
        <v>411</v>
      </c>
      <c r="C24" s="86"/>
      <c r="D24" s="86"/>
      <c r="E24" s="4"/>
      <c r="F24" s="88">
        <v>750</v>
      </c>
    </row>
    <row r="25" spans="1:6" ht="18.75" x14ac:dyDescent="0.3">
      <c r="A25" s="90"/>
      <c r="B25" s="91"/>
      <c r="C25" s="91"/>
      <c r="D25" s="91"/>
      <c r="E25" s="92" t="s">
        <v>412</v>
      </c>
      <c r="F25" s="93">
        <v>100491</v>
      </c>
    </row>
    <row r="26" spans="1:6" x14ac:dyDescent="0.25">
      <c r="B26" s="82"/>
      <c r="C26" s="82"/>
      <c r="D26" s="82"/>
    </row>
    <row r="27" spans="1:6" x14ac:dyDescent="0.25">
      <c r="B27" s="82"/>
      <c r="C27" s="82"/>
      <c r="D27" s="82"/>
    </row>
  </sheetData>
  <mergeCells count="25">
    <mergeCell ref="B27:D27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B9:D9"/>
    <mergeCell ref="B10:D10"/>
    <mergeCell ref="B11:D11"/>
    <mergeCell ref="B12:D12"/>
    <mergeCell ref="B13:D13"/>
    <mergeCell ref="B14:D14"/>
    <mergeCell ref="A2:J2"/>
    <mergeCell ref="B4:D4"/>
    <mergeCell ref="B5:D5"/>
    <mergeCell ref="B6:D6"/>
    <mergeCell ref="B7:D7"/>
    <mergeCell ref="B8: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Навчальний заклад</vt:lpstr>
      <vt:lpstr>Наповнюваність</vt:lpstr>
      <vt:lpstr>Будівельно-технічні</vt:lpstr>
      <vt:lpstr>Фінансування</vt:lpstr>
      <vt:lpstr>Ремонтні роботи</vt:lpstr>
      <vt:lpstr>Інші доходи та видатки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pasha</dc:creator>
  <cp:lastModifiedBy>user</cp:lastModifiedBy>
  <cp:lastPrinted>2017-11-22T15:07:31Z</cp:lastPrinted>
  <dcterms:created xsi:type="dcterms:W3CDTF">2017-06-17T12:05:21Z</dcterms:created>
  <dcterms:modified xsi:type="dcterms:W3CDTF">2017-11-29T09:59:52Z</dcterms:modified>
</cp:coreProperties>
</file>